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735" firstSheet="1" activeTab="1"/>
  </bookViews>
  <sheets>
    <sheet name="全部" sheetId="1" state="hidden" r:id="rId1"/>
    <sheet name="新申请国谈及同通用名和竞价药品公示表" sheetId="3" r:id="rId2"/>
  </sheets>
  <externalReferences>
    <externalReference r:id="rId3"/>
  </externalReferences>
  <definedNames>
    <definedName name="_xlnm._FilterDatabase" localSheetId="1" hidden="1">新申请国谈及同通用名和竞价药品公示表!$A$3:$J$43</definedName>
    <definedName name="_xlnm._FilterDatabase" localSheetId="0" hidden="1">全部!$A$1:$X$133</definedName>
    <definedName name="_xlnm.Print_Titles" localSheetId="1">新申请国谈及同通用名和竞价药品公示表!$3:$3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<sst xmlns="http://schemas.openxmlformats.org/spreadsheetml/2006/main" count="2372" uniqueCount="1019">
  <si>
    <t>药品统一编码</t>
  </si>
  <si>
    <t>目录号</t>
  </si>
  <si>
    <t>目录名称</t>
  </si>
  <si>
    <t>产品名称</t>
  </si>
  <si>
    <t>挂网目录</t>
  </si>
  <si>
    <t>竞价目录</t>
  </si>
  <si>
    <t>剂型</t>
  </si>
  <si>
    <t>规格</t>
  </si>
  <si>
    <t>包装</t>
  </si>
  <si>
    <t>生产企业</t>
  </si>
  <si>
    <t>投标企业</t>
  </si>
  <si>
    <t>批准文号/注册证号</t>
  </si>
  <si>
    <t>报价</t>
  </si>
  <si>
    <t>报价时间</t>
  </si>
  <si>
    <t>审核状态</t>
  </si>
  <si>
    <t>审核意见</t>
  </si>
  <si>
    <t>更新至入围状态</t>
  </si>
  <si>
    <t>限价</t>
  </si>
  <si>
    <t>2023年谈判</t>
  </si>
  <si>
    <t>2023中药</t>
  </si>
  <si>
    <t>2023竞价</t>
  </si>
  <si>
    <t>2022年谈判</t>
  </si>
  <si>
    <t>2022年中药</t>
  </si>
  <si>
    <t>2022年竞价</t>
  </si>
  <si>
    <t>L0000000000202308090001</t>
  </si>
  <si>
    <t>0001</t>
  </si>
  <si>
    <t>2022谈判同通用名</t>
  </si>
  <si>
    <t>阿普米司特片</t>
  </si>
  <si>
    <t>片剂</t>
  </si>
  <si>
    <t>第1板:10mg规格4片,20mg规格4片；第2板:30mg规格 20片。以上2板装1盒</t>
  </si>
  <si>
    <t>28片/盒</t>
  </si>
  <si>
    <t>江苏正大清江制药有限公司</t>
  </si>
  <si>
    <t>H20233834、H20233835、H20233836</t>
  </si>
  <si>
    <t>2023-08-10 09:14:53</t>
  </si>
  <si>
    <t>审核通过</t>
  </si>
  <si>
    <t/>
  </si>
  <si>
    <t>未更新</t>
  </si>
  <si>
    <t>*；15.7元(30mg/片)；
11.51元(20mg/片)；
6.77元(10mg/片)</t>
  </si>
  <si>
    <t>L0000000000202309070001</t>
  </si>
  <si>
    <t>2022年竞价未参与现产竞价</t>
  </si>
  <si>
    <t>哌柏西利胶囊</t>
  </si>
  <si>
    <t>胶囊剂</t>
  </si>
  <si>
    <t>125mg</t>
  </si>
  <si>
    <t>21粒/瓶</t>
  </si>
  <si>
    <t>上海创诺制药有限公司</t>
  </si>
  <si>
    <t>国药准字H20234029</t>
  </si>
  <si>
    <t>2023-09-07 14:52:21</t>
  </si>
  <si>
    <t>137.7元(75mg/粒)；
171.63元(100mg/粒)；
203.6元(125mg/粒)</t>
  </si>
  <si>
    <t>L0000000000202311290001</t>
  </si>
  <si>
    <t>2022谈判续约</t>
  </si>
  <si>
    <t>马昔腾坦片</t>
  </si>
  <si>
    <t>10mg</t>
  </si>
  <si>
    <t>30片/盒</t>
  </si>
  <si>
    <t>江苏宣泰药业有限公司</t>
  </si>
  <si>
    <t>普济生物科技（台州）有限公司</t>
  </si>
  <si>
    <t>国药准字H20234257</t>
  </si>
  <si>
    <t>2023-11-30 22:49:50</t>
  </si>
  <si>
    <t>*；134.55元(10mg/片)</t>
  </si>
  <si>
    <t>*；138元(10mg/片)</t>
  </si>
  <si>
    <t>L0000000000202312190003</t>
  </si>
  <si>
    <t>2023新增竞价（未现场竞价）</t>
  </si>
  <si>
    <t>盐酸右美托咪定氯化钠注射液</t>
  </si>
  <si>
    <t>注射剂</t>
  </si>
  <si>
    <t>20ml:盐酸右美托咪定0.08mg(按C₁₃H₁₆N₂计)与氯化钠0.18g</t>
  </si>
  <si>
    <t>1支/支</t>
  </si>
  <si>
    <t>四川国瑞药业有限责任公司</t>
  </si>
  <si>
    <t>国药准字H20233853</t>
  </si>
  <si>
    <t>2024-01-26 09:22:28</t>
  </si>
  <si>
    <t>27.27元(20ml:盐酸右美托咪定80µg(按C13H16N2计)与氯化钠0.18g/支)；
55.00元(50ml:盐酸右美托咪定0.2mg(按C13H16N2计)与氯化钠0.45g/瓶)；
93.50元(100ml:盐酸右美托咪定0.4mg(按C13H16N2计)与氯化钠0.9g/瓶)</t>
  </si>
  <si>
    <t>L0000000000202312190004</t>
  </si>
  <si>
    <t>50ml:盐酸右美托咪定0.2mg(按C₁₃H₁₆N₂计)与氯化钠0.45g</t>
  </si>
  <si>
    <t>1瓶/瓶</t>
  </si>
  <si>
    <t>国药准字H20234030</t>
  </si>
  <si>
    <t>2024-01-26 09:22:37</t>
  </si>
  <si>
    <t>L0000000000202312190005</t>
  </si>
  <si>
    <t>100ml:盐酸右美托咪定0.4mg(按C₁₃H₁₆N₂计)与氯化钠0.9g</t>
  </si>
  <si>
    <t>国药准字H20234031</t>
  </si>
  <si>
    <t>2024-01-26 09:22:44</t>
  </si>
  <si>
    <t>L0000000000202312190008</t>
  </si>
  <si>
    <t>2023年新增国谈</t>
  </si>
  <si>
    <t>琥珀酸地文拉法辛缓释片</t>
  </si>
  <si>
    <t>缓释片</t>
  </si>
  <si>
    <t>25mg(按C₁₆H₂₅NO₂计)</t>
  </si>
  <si>
    <t>14片/盒</t>
  </si>
  <si>
    <t>石药集团欧意药业有限公司</t>
  </si>
  <si>
    <t>国药准字H20234594</t>
  </si>
  <si>
    <t>2024-01-30 13:56:11</t>
  </si>
  <si>
    <t>淘汰</t>
  </si>
  <si>
    <t>6.72元(50mg/片(按C16H25NO2计))</t>
  </si>
  <si>
    <t>L0000000000202312250004</t>
  </si>
  <si>
    <t>马来酸阿伐曲泊帕片</t>
  </si>
  <si>
    <t>20mg（按 C29H34Cl2N6O3S2 计）</t>
  </si>
  <si>
    <t>10片/盒</t>
  </si>
  <si>
    <t>南京正大天晴制药有限公司</t>
  </si>
  <si>
    <t>国药准字H20234563</t>
  </si>
  <si>
    <t>2024-01-26 09:58:59</t>
  </si>
  <si>
    <t>*；476.00元(20mg/片)</t>
  </si>
  <si>
    <t>*；476元(20mg/片)</t>
  </si>
  <si>
    <t>L0000000000202312250005</t>
  </si>
  <si>
    <t>15片/盒</t>
  </si>
  <si>
    <t>国药准字H20234563A</t>
  </si>
  <si>
    <t>2024-01-26 09:59:17</t>
  </si>
  <si>
    <t>L0000000000202312290001</t>
  </si>
  <si>
    <t>21粒/瓶/盒</t>
  </si>
  <si>
    <t>正大天晴药业集团股份有限公司</t>
  </si>
  <si>
    <t>国药准字H20234609</t>
  </si>
  <si>
    <t>2023-12-29 16:11:34</t>
  </si>
  <si>
    <t>L0000000000202312290002</t>
  </si>
  <si>
    <t>100mg</t>
  </si>
  <si>
    <t>21粒/盒</t>
  </si>
  <si>
    <t>国药准字H20234608</t>
  </si>
  <si>
    <t>2023-12-29 17:06:21</t>
  </si>
  <si>
    <t>L0000000000202312290003</t>
  </si>
  <si>
    <t>75mg</t>
  </si>
  <si>
    <t>国药准字H20234607</t>
  </si>
  <si>
    <t>2023-12-29 17:06:32</t>
  </si>
  <si>
    <t>L0000000000202401050001</t>
  </si>
  <si>
    <t>泊沙康唑注射液</t>
  </si>
  <si>
    <t>16.7ml:0.3g</t>
  </si>
  <si>
    <t>1瓶/瓶/盒</t>
  </si>
  <si>
    <t>国药准字H20234662</t>
  </si>
  <si>
    <t>2024-01-26 13:30:52</t>
  </si>
  <si>
    <t>748.5元(16.7ml：0.3g)</t>
  </si>
  <si>
    <t>L0000000000202401230001</t>
  </si>
  <si>
    <t>2023年续约国谈同通用名</t>
  </si>
  <si>
    <t>依维莫司片</t>
  </si>
  <si>
    <t>2.5mg</t>
  </si>
  <si>
    <t>国药准字H20234681</t>
  </si>
  <si>
    <t>2024-01-26 13:31:59</t>
  </si>
  <si>
    <t>*；68.82元(2.5mg/片)；
117.00元(5mg/片)；
198.90元(10mg/片)</t>
  </si>
  <si>
    <t>*；68.82元(2.5mg/片)；
117元(5mg/片)；
198.9元(10mg/片)</t>
  </si>
  <si>
    <t>L0000000000202401230002</t>
  </si>
  <si>
    <t>艾曲泊帕乙醇胺片</t>
  </si>
  <si>
    <t>25mg</t>
  </si>
  <si>
    <t>国药准字H20243006</t>
  </si>
  <si>
    <t>2024-01-26 13:32:27</t>
  </si>
  <si>
    <t>*；135.00元(25mg/片)；
229.50元(50mg/片)</t>
  </si>
  <si>
    <t>*；157元(25mg/片)；
266.9元(50mg/片)</t>
  </si>
  <si>
    <t>XA02AHF378A001010201096</t>
  </si>
  <si>
    <t>未找到</t>
  </si>
  <si>
    <t>复方龙胆碳酸氢钠片</t>
  </si>
  <si>
    <t>复方</t>
  </si>
  <si>
    <t>复方×24片/盒</t>
  </si>
  <si>
    <t>朝阳龙城制药有限公司</t>
  </si>
  <si>
    <t>国药准字H21022622</t>
  </si>
  <si>
    <t>2023-12-28 12:32:20</t>
  </si>
  <si>
    <t>XA02BCA211E005010102897</t>
  </si>
  <si>
    <t>奥美拉唑肠溶胶囊</t>
  </si>
  <si>
    <t>肠溶胶囊</t>
  </si>
  <si>
    <t>20mg</t>
  </si>
  <si>
    <t>20mg×14粒/瓶</t>
  </si>
  <si>
    <t>山西津华晖星制药有限公司</t>
  </si>
  <si>
    <t>国药准字H20045944</t>
  </si>
  <si>
    <t>2023-08-22 09:50:03</t>
  </si>
  <si>
    <t>XA04ADF719B001010104488</t>
  </si>
  <si>
    <t>注射用福沙匹坦双葡甲胺</t>
  </si>
  <si>
    <t>国家谈判竞价药品目录</t>
  </si>
  <si>
    <t>0.15g(按C23H22F7N4O6P计)</t>
  </si>
  <si>
    <t>0.15g(按C23H22F7N4O6P计)×1瓶/盒</t>
  </si>
  <si>
    <t>杭州九源基因工程有限公司</t>
  </si>
  <si>
    <t>国药准字H20234005</t>
  </si>
  <si>
    <t>2023-10-31 16:02:53</t>
  </si>
  <si>
    <t>136元(150mg/瓶)</t>
  </si>
  <si>
    <t>XA06AGK111S003010302811</t>
  </si>
  <si>
    <t>开塞露(含甘油)</t>
  </si>
  <si>
    <t>化学药品</t>
  </si>
  <si>
    <t>灌肠剂</t>
  </si>
  <si>
    <t>20ml</t>
  </si>
  <si>
    <t>20ml×20支/盒</t>
  </si>
  <si>
    <t>河北九汇医药制造有限公司</t>
  </si>
  <si>
    <t>国药准字H13020203</t>
  </si>
  <si>
    <t>2023-09-08 14:54:18</t>
  </si>
  <si>
    <t>XA10BAE089A010010304876</t>
  </si>
  <si>
    <t>盐酸二甲双胍缓释片(Ⅲ)</t>
  </si>
  <si>
    <t>0.5g</t>
  </si>
  <si>
    <t>0.5g×60片/瓶</t>
  </si>
  <si>
    <t>福建东瑞制药有限公司</t>
  </si>
  <si>
    <t>国药准字H20223380</t>
  </si>
  <si>
    <t>2023-12-06 15:22:20</t>
  </si>
  <si>
    <t>0.66元(0.5g/片)；
1.12元(1.0g/片)</t>
  </si>
  <si>
    <t>XA10BDX223A010010183135</t>
  </si>
  <si>
    <t>2023年国谈同通用名</t>
  </si>
  <si>
    <t>西格列汀二甲双胍缓释片( Ⅱ)</t>
  </si>
  <si>
    <t>国家谈判目录</t>
  </si>
  <si>
    <t>每片含磷酸西格列汀50mg(以C₁₆H₁₅F₆N₅O计)和盐酸二甲双胍1000mg</t>
  </si>
  <si>
    <t>每片含磷酸西格列汀50mg(以C₁₆H₁₅F₆N₅O计)和盐酸二甲双胍1000mg×60片/瓶</t>
  </si>
  <si>
    <t>上海宣泰医药科技股份有限公司</t>
  </si>
  <si>
    <t>国药准字H20233644</t>
  </si>
  <si>
    <t>2023-12-22 13:42:09</t>
  </si>
  <si>
    <t>XA10BJL326B002010103546</t>
  </si>
  <si>
    <t>2022谈判续约（过期）</t>
  </si>
  <si>
    <t>利拉鲁肽注射液</t>
  </si>
  <si>
    <t>3ml:18mg(预填充)</t>
  </si>
  <si>
    <t>3ml:18mg(预填充)×1支/盒</t>
  </si>
  <si>
    <t>通化东宝药业股份有限公司</t>
  </si>
  <si>
    <t>国药准字S20230066</t>
  </si>
  <si>
    <t>2023-12-29 07:42:49</t>
  </si>
  <si>
    <t>*；315.27元(3ml:18mg/支)</t>
  </si>
  <si>
    <t>XA12BAF601B002010104929</t>
  </si>
  <si>
    <t>复合磷酸氢钾注射液</t>
  </si>
  <si>
    <t>2ml:磷酸二氢钾(KH2PO4)0.4354g与磷酸氢二钾(K2HPO4·3H2O)0.639g</t>
  </si>
  <si>
    <t>2ml:磷酸二氢钾(KH2PO4)0.4354g与磷酸氢二钾(K2HPO4·3H2O)0.639g×1支/支</t>
  </si>
  <si>
    <t>湖南华纳大药厂股份有限公司</t>
  </si>
  <si>
    <t>国药准字H20203691</t>
  </si>
  <si>
    <t>2023-08-09 10:58:40</t>
  </si>
  <si>
    <t>12.5元(2ml/支)</t>
  </si>
  <si>
    <t>XA12CCL146B002010203163</t>
  </si>
  <si>
    <t>硫酸镁注射液</t>
  </si>
  <si>
    <t>注射液</t>
  </si>
  <si>
    <t>10ml:2.5g</t>
  </si>
  <si>
    <t>10ml:2.5g×1支/支</t>
  </si>
  <si>
    <t>裕松源药业有限公司</t>
  </si>
  <si>
    <t>国药准字H41025692</t>
  </si>
  <si>
    <t>2023-08-15 16:50:37</t>
  </si>
  <si>
    <t>XA16AXA384E001010102807</t>
  </si>
  <si>
    <t>酒石酸艾格司他胶囊</t>
  </si>
  <si>
    <t>硬胶囊剂</t>
  </si>
  <si>
    <t>84mg(按C23H36N2O4计)</t>
  </si>
  <si>
    <t>84mg(按C23H36N2O4计)×20粒/盒</t>
  </si>
  <si>
    <t>北京凯莱天成医药科技有限公司</t>
  </si>
  <si>
    <t>国药准字H20223773</t>
  </si>
  <si>
    <t>2023-12-25 11:01:14</t>
  </si>
  <si>
    <t>381.00元(84mg/粒(按C23H36N2O4计))</t>
  </si>
  <si>
    <t>XB01ACQ158B002010183439</t>
  </si>
  <si>
    <t>2022年新增国谈</t>
  </si>
  <si>
    <t>曲前列尼尔注射液</t>
  </si>
  <si>
    <t>20ml:20mg</t>
  </si>
  <si>
    <t>20ml:20mg×1支/盒</t>
  </si>
  <si>
    <t>广东星昊药业有限公司</t>
  </si>
  <si>
    <t>江苏众强药业有限公司</t>
  </si>
  <si>
    <t>国药准字H20233266</t>
  </si>
  <si>
    <t>2023-08-15 11:04:31</t>
  </si>
  <si>
    <t>4280元(20ml:20mg)；
8631.39元(20ml:50mg)</t>
  </si>
  <si>
    <t>XB05BBM115B001010103163</t>
  </si>
  <si>
    <t>灭菌注射用水</t>
  </si>
  <si>
    <t>5ml</t>
  </si>
  <si>
    <t>5ml×1支/支</t>
  </si>
  <si>
    <t>国药准字H41025675</t>
  </si>
  <si>
    <t>2023-08-15 15:47:31</t>
  </si>
  <si>
    <t>XB05BBT183B002010102189</t>
  </si>
  <si>
    <t>碳酸氢钠林格注射液</t>
  </si>
  <si>
    <t>500ml</t>
  </si>
  <si>
    <t>500ml×1袋/袋</t>
  </si>
  <si>
    <t>四川美大康佳乐药业有限公司</t>
  </si>
  <si>
    <t>国药准字H20223649</t>
  </si>
  <si>
    <t>2023-10-30 14:26:35</t>
  </si>
  <si>
    <t>14.8元(500ml/袋)；
25.16元(1000ml/袋)</t>
  </si>
  <si>
    <t>XB05BBT183B002010104042</t>
  </si>
  <si>
    <t>华仁药业股份有限公司</t>
  </si>
  <si>
    <t>国药准字H20233024</t>
  </si>
  <si>
    <t>2024-01-27 09:39:52</t>
  </si>
  <si>
    <t>XB05CXS291S002010104653</t>
  </si>
  <si>
    <t>山梨醇甘露醇冲洗剂</t>
  </si>
  <si>
    <t>冲洗剂</t>
  </si>
  <si>
    <t>3000ml</t>
  </si>
  <si>
    <t>3000ml×1袋/袋</t>
  </si>
  <si>
    <t>济民健康管理股份有限公司</t>
  </si>
  <si>
    <t>国药准字H20223827</t>
  </si>
  <si>
    <t>2024-01-26 11:13:25</t>
  </si>
  <si>
    <t>168.16元(3000ml/袋)</t>
  </si>
  <si>
    <t>XC02KXM170A001010104520</t>
  </si>
  <si>
    <t>薄膜衣片</t>
  </si>
  <si>
    <t>10mg×30片/盒</t>
  </si>
  <si>
    <t>杭州中美华东制药有限公司</t>
  </si>
  <si>
    <t>国药准字H20234259</t>
  </si>
  <si>
    <t>2023-12-14 14:28:59</t>
  </si>
  <si>
    <t>XC03DAF731A001010378262</t>
  </si>
  <si>
    <t>非奈利酮片</t>
  </si>
  <si>
    <t>10mg×28片/盒</t>
  </si>
  <si>
    <t>Bayer AG</t>
  </si>
  <si>
    <t>拜耳医药保健有限公司</t>
  </si>
  <si>
    <t>国药准字HJ20220057</t>
  </si>
  <si>
    <t>2023-08-25 10:51:09</t>
  </si>
  <si>
    <t>*；7.03元(10mg/片)；
11.95元(20mg/片)</t>
  </si>
  <si>
    <t>XC03XAT151A001010102013</t>
  </si>
  <si>
    <t>托伐普坦片</t>
  </si>
  <si>
    <t>15mg</t>
  </si>
  <si>
    <t>15mg×8片/盒</t>
  </si>
  <si>
    <t>成都倍特药业股份有限公司</t>
  </si>
  <si>
    <t>国药准字H20233073</t>
  </si>
  <si>
    <t>2024-01-29 09:02:50</t>
  </si>
  <si>
    <t>30.27元(15mg/片)</t>
  </si>
  <si>
    <t>XC03XAT151A001010180537</t>
  </si>
  <si>
    <t>15mg×10片/盒</t>
  </si>
  <si>
    <t>南京海纳医药科技股份有限公司</t>
  </si>
  <si>
    <t>国药准字H20234203</t>
  </si>
  <si>
    <t>2024-02-01 15:37:40</t>
  </si>
  <si>
    <t>XC05CAQ094A001010102897</t>
  </si>
  <si>
    <t>曲克芦丁片</t>
  </si>
  <si>
    <t>其他目录</t>
  </si>
  <si>
    <t>60mg</t>
  </si>
  <si>
    <t>60mg×100片/瓶</t>
  </si>
  <si>
    <t>国药准字H14023055</t>
  </si>
  <si>
    <t>2023-08-22 09:51:29</t>
  </si>
  <si>
    <t>XC07ABA330B002010100841</t>
  </si>
  <si>
    <t>盐酸艾司洛尔氯化钠注射液</t>
  </si>
  <si>
    <t>100ml:盐酸艾司洛尔2g与氯化钠0.41g</t>
  </si>
  <si>
    <t>100ml:盐酸艾司洛尔2g与氯化钠0.41g×1袋/袋</t>
  </si>
  <si>
    <t>扬子江药业集团上海海尼药业有限公司</t>
  </si>
  <si>
    <t>国药准字H20234172</t>
  </si>
  <si>
    <t>2024-01-29 15:59:11</t>
  </si>
  <si>
    <t>*；179.80元(50ml:盐酸艾司洛尔1g与氯化钠0.205g/瓶)；
305.66元(100ml:盐酸艾司洛尔2g与氯化钠0.41g/瓶)</t>
  </si>
  <si>
    <t>*；179.8元(50ml:盐酸艾司洛尔1g与氯化钠0.205g)；
305.66元(100ml: 盐酸艾司洛尔2g与氯化钠0.41g)</t>
  </si>
  <si>
    <t>XC09DXS255A001010181522</t>
  </si>
  <si>
    <t>沙库巴曲缬沙坦钠片</t>
  </si>
  <si>
    <t>100mg(沙库巴曲49mg/缬沙坦51mg)</t>
  </si>
  <si>
    <t>100mg(沙库巴曲49mg/缬沙坦51mg)×12片/盒</t>
  </si>
  <si>
    <t>南京一心和医药科技有限公司</t>
  </si>
  <si>
    <t>国药准字H20234043</t>
  </si>
  <si>
    <t>2023-10-10 16:25:18</t>
  </si>
  <si>
    <t>*；1.79元(以沙库巴曲缬沙坦计50mg/片(沙库巴曲24mg/缬沙坦26mg))；
3.04元(以沙库巴曲缬沙坦计100mg/片(沙库巴曲49mg/缬沙坦51mg))；
5.16元(以沙库巴曲缬沙坦计200mg/片(沙库巴曲97mg/缬沙坦103mg))</t>
  </si>
  <si>
    <t>*；1.87元(以沙库巴曲缬沙坦计50mg(沙库巴曲24mg/缬沙坦26mg))；
3.18元(以沙库巴曲缬沙坦计100mg(沙库巴曲49mg/缬沙坦51mg))；
5.41元(以沙库巴曲缬沙坦计200mg(沙库巴曲97mg/缬沙坦103mg))</t>
  </si>
  <si>
    <t>XC09DXS255A001020181522</t>
  </si>
  <si>
    <t>200mg(沙库巴曲97mg/缬沙坦103mg)</t>
  </si>
  <si>
    <t>200mg(沙库巴曲97mg/缬沙坦103mg)×12片/盒</t>
  </si>
  <si>
    <t>国药准字H20234044</t>
  </si>
  <si>
    <t>2023-10-10 16:25:39</t>
  </si>
  <si>
    <t>XC10AXA333B002010282507</t>
  </si>
  <si>
    <t>阿利西尤单抗注射液</t>
  </si>
  <si>
    <t>1.0mL:75mg 预填充式注射笔</t>
  </si>
  <si>
    <t>1.0mL:75mg 预填充式注射笔×2支/盒</t>
  </si>
  <si>
    <t>SANOFI WINTHROP INDUSTRIE</t>
  </si>
  <si>
    <t>上海荣恒医药有限公司</t>
  </si>
  <si>
    <t>S20190042</t>
  </si>
  <si>
    <t>2023-10-12 10:09:02</t>
  </si>
  <si>
    <t>*；290.70元(75mg/1ml/支(预填充式注射笔))；
494.19元(150mg/1ml/支(预填充式注射笔))</t>
  </si>
  <si>
    <t>*；306元(75mg/1ml/支(预填充式注射笔))；
520.2元(150mg/1ml/支(预填充式注射笔))</t>
  </si>
  <si>
    <t>XD01AET021L002010107566</t>
  </si>
  <si>
    <t>盐酸特比萘芬喷雾剂</t>
  </si>
  <si>
    <t>喷雾剂</t>
  </si>
  <si>
    <t>60ml</t>
  </si>
  <si>
    <t>60ml×1瓶/瓶</t>
  </si>
  <si>
    <t>厦门美商医药有限公司</t>
  </si>
  <si>
    <t>国药准字H20103594</t>
  </si>
  <si>
    <t>2023-08-14 11:00:59</t>
  </si>
  <si>
    <t>XD01AET021L002020107566</t>
  </si>
  <si>
    <t>150ml</t>
  </si>
  <si>
    <t>150ml×1瓶/瓶</t>
  </si>
  <si>
    <t>2023-08-14 11:01:02</t>
  </si>
  <si>
    <t>XD08AGD102C001020104858</t>
  </si>
  <si>
    <t>碘酊</t>
  </si>
  <si>
    <t>酊剂</t>
  </si>
  <si>
    <t>500ml×1瓶/瓶</t>
  </si>
  <si>
    <t>国药准字H35021116</t>
  </si>
  <si>
    <t>2023-08-14 11:00:31</t>
  </si>
  <si>
    <t>XD08AGD105S004010104858</t>
  </si>
  <si>
    <t>碘甘油</t>
  </si>
  <si>
    <t>搽剂</t>
  </si>
  <si>
    <t>20ml×1瓶/瓶</t>
  </si>
  <si>
    <t>国药准字H35021117</t>
  </si>
  <si>
    <t>2023-08-14 11:00:15</t>
  </si>
  <si>
    <t>XD08AGD105T001010104858</t>
  </si>
  <si>
    <t>100ml</t>
  </si>
  <si>
    <t>100ml×1瓶/瓶</t>
  </si>
  <si>
    <t>2023-08-14 11:00:08</t>
  </si>
  <si>
    <t>XD11AXM104C001010107566</t>
  </si>
  <si>
    <t>米诺地尔酊</t>
  </si>
  <si>
    <t>5%(60ml:3.0g)</t>
  </si>
  <si>
    <t>5%(60ml:3.0g)×1瓶/瓶</t>
  </si>
  <si>
    <t>国药准字H20103166</t>
  </si>
  <si>
    <t>2023-08-14 10:59:28</t>
  </si>
  <si>
    <t>XH01BAQ117X001010183242</t>
  </si>
  <si>
    <t>去氨加压素口服溶液</t>
  </si>
  <si>
    <t>国谈仿制目录</t>
  </si>
  <si>
    <t>口服溶液剂</t>
  </si>
  <si>
    <t>15ml:5.4mg(按C₄₆H₆₄N₁₄O₁₂S₂计)</t>
  </si>
  <si>
    <t>15ml:5.4mg(按C₄₆H₆₄N₁₄O₁₂S₂计)×1瓶/盒</t>
  </si>
  <si>
    <t>南京海纳制药有限公司</t>
  </si>
  <si>
    <t>锦州奥鸿药业有限责任公司</t>
  </si>
  <si>
    <t>国药准字H20234012</t>
  </si>
  <si>
    <t>2024-01-26 14:01:18</t>
  </si>
  <si>
    <t>299.00元(15ml:5.4mg/瓶(按C₄₆H₆₄N₁₄O₁₂S₂计))</t>
  </si>
  <si>
    <t>XH01BAQ117X001010184206</t>
  </si>
  <si>
    <t>15ml:5.4mg( 按C₄₆H₆₄N₁₄O₁₂S₂ 计)</t>
  </si>
  <si>
    <t>15ml:5.4mg( 按C₄₆H₆₄N₁₄O₁₂S₂ 计)×1瓶/盒</t>
  </si>
  <si>
    <t>杭州和泽坤元药业有限公司</t>
  </si>
  <si>
    <t>国药准字H20233514</t>
  </si>
  <si>
    <t>2023-12-25 18:04:51</t>
  </si>
  <si>
    <t>XH01CBA213B015010104021</t>
  </si>
  <si>
    <t>注射用醋酸奥曲肽微球</t>
  </si>
  <si>
    <t>20mg(按C₄₉H₆₆N₁₀O₁₀S₂计)</t>
  </si>
  <si>
    <t>20mg(按C₄₉H₆₆N₁₀O₁₀S₂计)×1支/盒</t>
  </si>
  <si>
    <t>齐鲁制药有限公司</t>
  </si>
  <si>
    <t>国药准字H20233996</t>
  </si>
  <si>
    <t>2023-09-11 14:35:13</t>
  </si>
  <si>
    <t>*；2800.59元(10mg/支)；
4761元(20mg/支)；
6493.85元(30mg/支)</t>
  </si>
  <si>
    <t>XH01CBA213B015020104021</t>
  </si>
  <si>
    <t>30mg(按C₄₉H₆₆N₁₀O₁₀S₂计)</t>
  </si>
  <si>
    <t>30mg(按C₄₉H₆₆N₁₀O₁₀S₂计)×1支/盒</t>
  </si>
  <si>
    <t>国药准字H20233997</t>
  </si>
  <si>
    <t>2023-09-11 14:35:39</t>
  </si>
  <si>
    <t>XH01CBS078B001010205781</t>
  </si>
  <si>
    <t>注射用生长抑素</t>
  </si>
  <si>
    <t>国家带量第八批同通用名</t>
  </si>
  <si>
    <t>3mg</t>
  </si>
  <si>
    <t>3mg×1瓶/盒</t>
  </si>
  <si>
    <t>海南天盛保和生物科技有限公司</t>
  </si>
  <si>
    <t>国药准字H20223138</t>
  </si>
  <si>
    <t>2023-08-09 13:49:09</t>
  </si>
  <si>
    <t>XH01CBS078B001010305781</t>
  </si>
  <si>
    <t>3mg×10瓶/盒</t>
  </si>
  <si>
    <t>2023-08-09 13:49:19</t>
  </si>
  <si>
    <t>XJ01DCT193B002010204948</t>
  </si>
  <si>
    <t>注射用头孢美唑钠/氯化钠注射液</t>
  </si>
  <si>
    <t>粉体室:1.0g(按C₁₅H₁₇N₇O₅S3₃计)；液体室:100ml:0.9g</t>
  </si>
  <si>
    <t>粉体室:1.0g(按C₁₅H₁₇N₇O₅S3₃计)；液体室:100ml:0.9g×1袋/袋</t>
  </si>
  <si>
    <t>湖南科伦制药有限公司</t>
  </si>
  <si>
    <t>国药准字H20233838</t>
  </si>
  <si>
    <t>2023-10-20 09:01:41</t>
  </si>
  <si>
    <t>45.38元(粉体室1.0g；液体室100ml:0.9g)</t>
  </si>
  <si>
    <t>XJ01DDT187B002010204948</t>
  </si>
  <si>
    <t>注射用头孢呋辛钠/氯化钠注射液</t>
  </si>
  <si>
    <t>粉体室:0.75g(按C₁₆H₁₆N₄O₈S计)；液体室:100ml∶0.9g</t>
  </si>
  <si>
    <t>粉体室:0.75g(按C₁₆H₁₆N₄O₈S计)；液体室:100ml∶0.9g×1袋/袋</t>
  </si>
  <si>
    <t>国药准字H20234034</t>
  </si>
  <si>
    <t>2023-10-20 09:03:04</t>
  </si>
  <si>
    <t>27.70元(粉体室0.75g；液体室100ml:0.9g/袋)；
36.59元(粉体室1.5g；液体室100ml:0.9g/袋)</t>
  </si>
  <si>
    <t>27.7元(粉体室0.75g；液体室100ml:0.9g)；
36.59元(粉体室1.5g；液体室100ml:0.9g)</t>
  </si>
  <si>
    <t>XJ01DDT187B002020204948</t>
  </si>
  <si>
    <t>粉体室:1.5g(按C₁₆H₁₆N₄O₈S计)；液体室:100ml∶0.9g</t>
  </si>
  <si>
    <t>粉体室:1.5g(按C₁₆H₁₆N₄O₈S计)；液体室:100ml∶0.9g×1袋/袋</t>
  </si>
  <si>
    <t>国药准字H20234035</t>
  </si>
  <si>
    <t>2023-10-20 09:02:24</t>
  </si>
  <si>
    <t>XJ01DDT188B001010178719</t>
  </si>
  <si>
    <t>注射用头孢他啶阿维巴坦钠</t>
  </si>
  <si>
    <t>2.5g(C22H22N6O7S2 2.0g 与 C7H11N3O6S 0.5g)</t>
  </si>
  <si>
    <t>2.5g(C22H22N6O7S2 2.0g 与 C7H11N3O6S 0.5g)×1瓶/盒</t>
  </si>
  <si>
    <t>ACS Dobfar S.p.A.</t>
  </si>
  <si>
    <t>上药控股有限公司</t>
  </si>
  <si>
    <t>H20190038</t>
  </si>
  <si>
    <t>2024-01-26 10:31:03</t>
  </si>
  <si>
    <t>340.00元(2.5g(头孢他啶2.0g与阿维巴坦0.5g)/瓶)</t>
  </si>
  <si>
    <t>XJ01DDT188B001010180542</t>
  </si>
  <si>
    <t>2.5g(C₂₂H₂₂N₆O₇S₂ 2.0g与 C₇H₁₁N₃O₆S 0.5g)</t>
  </si>
  <si>
    <t>2.5g(C₂₂H₂₂N₆O₇S₂ 2.0g与 C₇H₁₁N₃O₆S 0.5g)×1瓶/盒</t>
  </si>
  <si>
    <t>南京优科制药有限公司</t>
  </si>
  <si>
    <t>南京力博维制药有限公司</t>
  </si>
  <si>
    <t>国药准字H20234289</t>
  </si>
  <si>
    <t>2024-01-26 19:22:46</t>
  </si>
  <si>
    <t>XJ01FAA051B001010104145</t>
  </si>
  <si>
    <t>注射用阿奇霉素</t>
  </si>
  <si>
    <t>0.5g(按C38H72N2O12计)</t>
  </si>
  <si>
    <t>0.5g(按C38H72N2O12计)×10支/盒</t>
  </si>
  <si>
    <t>山东齐都药业有限公司</t>
  </si>
  <si>
    <t>山东海雅医药科技有限公司</t>
  </si>
  <si>
    <t>国药准字H20223740</t>
  </si>
  <si>
    <t>2023-10-31 16:17:29</t>
  </si>
  <si>
    <t>XJ01FAY119A001010101096</t>
  </si>
  <si>
    <t>乙酰螺旋霉素片</t>
  </si>
  <si>
    <t>0.1g(10万单位)</t>
  </si>
  <si>
    <t>0.1g(10万单位)×48片/盒</t>
  </si>
  <si>
    <t>国药准字H21021057</t>
  </si>
  <si>
    <t>2023-10-30 15:51:43</t>
  </si>
  <si>
    <t>XJ01XXK140A001010204647</t>
  </si>
  <si>
    <t>康替唑胺片</t>
  </si>
  <si>
    <t>400mg</t>
  </si>
  <si>
    <t>400mg×20片/盒</t>
  </si>
  <si>
    <t>浙江华海药业股份有限公司</t>
  </si>
  <si>
    <t>上海盟科药业股份有限公司</t>
  </si>
  <si>
    <t>国药准字H20210019</t>
  </si>
  <si>
    <t>2023-09-28 17:07:39</t>
  </si>
  <si>
    <t>*；118.00元(400mg/片)</t>
  </si>
  <si>
    <t>*；118元(400mg/片)</t>
  </si>
  <si>
    <t>XJ01XXT182A001010100177</t>
  </si>
  <si>
    <t>磷酸特地唑胺片</t>
  </si>
  <si>
    <t>200mg</t>
  </si>
  <si>
    <t>200mg×6片/盒</t>
  </si>
  <si>
    <t>北京福元医药股份有限公司</t>
  </si>
  <si>
    <t>国药准字H20223933</t>
  </si>
  <si>
    <t>2024-01-26 10:17:20</t>
  </si>
  <si>
    <t>108.91元(200mg/片)</t>
  </si>
  <si>
    <t>XJ02ACB206A012010105345</t>
  </si>
  <si>
    <t>泊沙康唑肠溶片</t>
  </si>
  <si>
    <t>薄膜包衣片</t>
  </si>
  <si>
    <t>100mg×24片/盒</t>
  </si>
  <si>
    <t>江西山香药业有限公司</t>
  </si>
  <si>
    <t>国药准字H20233962</t>
  </si>
  <si>
    <t>2023-09-14 15:28:49</t>
  </si>
  <si>
    <t>95元(100mg/片)</t>
  </si>
  <si>
    <t>XJ02ACB206A012010105847</t>
  </si>
  <si>
    <t>齐鲁制药(海南)有限公司</t>
  </si>
  <si>
    <t>国药准字H20233928</t>
  </si>
  <si>
    <t>2023-08-22 16:50:23</t>
  </si>
  <si>
    <t>XJ02ACB206B002010105337</t>
  </si>
  <si>
    <t>16.7ml:0.3g×1瓶/盒</t>
  </si>
  <si>
    <t>江西科睿药业有限公司</t>
  </si>
  <si>
    <t>国药准字H20233963</t>
  </si>
  <si>
    <t>2023-11-23 11:14:25</t>
  </si>
  <si>
    <t>XJ02ACB206B002010105791</t>
  </si>
  <si>
    <t>海南倍特药业有限公司</t>
  </si>
  <si>
    <t>国药准字H20233440</t>
  </si>
  <si>
    <t>2024-01-26 13:32:56</t>
  </si>
  <si>
    <t>XJ02ACB206B002010105847</t>
  </si>
  <si>
    <t>齐鲁制药（海南）有限公司</t>
  </si>
  <si>
    <t>国药准字H20233829</t>
  </si>
  <si>
    <t>2023-08-09 10:10:51</t>
  </si>
  <si>
    <t>XJ05AFE013X001010181274</t>
  </si>
  <si>
    <t>恩替卡韦口服溶液</t>
  </si>
  <si>
    <t>210ml:10.5mg</t>
  </si>
  <si>
    <t>210ml:10.5mg×1瓶/盒</t>
  </si>
  <si>
    <t>贝克诺顿(浙江)制药有限公司</t>
  </si>
  <si>
    <t>上海金城素智药业有限公司</t>
  </si>
  <si>
    <t>国药准字H20233373</t>
  </si>
  <si>
    <t>2023-08-24 09:41:51</t>
  </si>
  <si>
    <t>43.3元(0.005%(210ml:10.5mg)/瓶)</t>
  </si>
  <si>
    <t>XJ05APL052A002010103163</t>
  </si>
  <si>
    <t>利巴韦林含片</t>
  </si>
  <si>
    <t>含片</t>
  </si>
  <si>
    <t>20mg×20片/盒</t>
  </si>
  <si>
    <t>国药准字H41025672</t>
  </si>
  <si>
    <t>2023-08-15 15:47:37</t>
  </si>
  <si>
    <t>XJ05APL052B002010103163</t>
  </si>
  <si>
    <t>利巴韦林注射液</t>
  </si>
  <si>
    <t>1ml:100mg</t>
  </si>
  <si>
    <t>1ml:100mg×1盒/支</t>
  </si>
  <si>
    <t>国药准字H41025673</t>
  </si>
  <si>
    <t>2023-08-15 15:47:42</t>
  </si>
  <si>
    <t>XL01EFP135E001010183755</t>
  </si>
  <si>
    <t>125mg×21粒/瓶</t>
  </si>
  <si>
    <t>江西艾施特制药有限公司</t>
  </si>
  <si>
    <t>国药准字H20234521</t>
  </si>
  <si>
    <t>2024-01-26 15:41:56</t>
  </si>
  <si>
    <t>XL01EFP135E001020101425</t>
  </si>
  <si>
    <t>75mg×21粒/盒</t>
  </si>
  <si>
    <t>江苏奥赛康药业有限公司</t>
  </si>
  <si>
    <t>国药准字H20237174</t>
  </si>
  <si>
    <t>2024-01-26 14:01:51</t>
  </si>
  <si>
    <t>XL01EFP135E001030101425</t>
  </si>
  <si>
    <t>100mg×21粒/盒</t>
  </si>
  <si>
    <t>国药准字H20237176</t>
  </si>
  <si>
    <t>2024-01-26 14:02:11</t>
  </si>
  <si>
    <t>XL01EHN120A001010100647</t>
  </si>
  <si>
    <t>马来酸奈拉替尼片</t>
  </si>
  <si>
    <t>40mg(按C30H29ClN6O3计)</t>
  </si>
  <si>
    <t>40mg(按C30H29ClN6O3计)×180片/瓶</t>
  </si>
  <si>
    <t>国药准字H20234141</t>
  </si>
  <si>
    <t>2023-10-31 09:10:10</t>
  </si>
  <si>
    <t>*；37.00元(40mg/片)</t>
  </si>
  <si>
    <t>*；37元(40mg/片)</t>
  </si>
  <si>
    <t>XL01EXP125A001010100647</t>
  </si>
  <si>
    <t>培唑帕尼片</t>
  </si>
  <si>
    <t>0.2g( 按C₂₁H₂₃N₇O₂S计)</t>
  </si>
  <si>
    <t>0.2g( 按C₂₁H₂₃N₇O₂S计)×30片/瓶</t>
  </si>
  <si>
    <t>国药准字H20233635</t>
  </si>
  <si>
    <t>2023-09-04 15:11:01</t>
  </si>
  <si>
    <t>*；122元(200mg/片)；
207.4元(400mg/片)</t>
  </si>
  <si>
    <t>XL01XEP135E001010100156</t>
  </si>
  <si>
    <t>北京泰德制药股份有限公司</t>
  </si>
  <si>
    <t>国药准字H20233162</t>
  </si>
  <si>
    <t>2024-01-26 09:39:08</t>
  </si>
  <si>
    <t>XL04AAA362A001010101522</t>
  </si>
  <si>
    <t>30mg</t>
  </si>
  <si>
    <t>30mg×60片/盒</t>
  </si>
  <si>
    <t>国药准字H20233836</t>
  </si>
  <si>
    <t>2023-08-09 13:29:04</t>
  </si>
  <si>
    <t>XL04AAA362A001010104522</t>
  </si>
  <si>
    <t>30mg×28片/盒</t>
  </si>
  <si>
    <t>杭州朱养心药业有限公司</t>
  </si>
  <si>
    <t>国药准字H20233942</t>
  </si>
  <si>
    <t>2023-08-28 16:15:29</t>
  </si>
  <si>
    <t>XL04AAA362A001010182502</t>
  </si>
  <si>
    <t>10mg×4片/盒</t>
  </si>
  <si>
    <t>兆科药业（广州）有限公司</t>
  </si>
  <si>
    <t>国药准字H20233718</t>
  </si>
  <si>
    <t>2023-09-08 15:17:22</t>
  </si>
  <si>
    <t>XL04AAA362A001020182502</t>
  </si>
  <si>
    <t>20mg×4片/盒</t>
  </si>
  <si>
    <t>国药准字H20233719</t>
  </si>
  <si>
    <t>2023-09-08 15:17:34</t>
  </si>
  <si>
    <t>XL04AAA362A001030182502</t>
  </si>
  <si>
    <t>30mg×20片/盒</t>
  </si>
  <si>
    <t>国药准字H20233720</t>
  </si>
  <si>
    <t>2023-09-08 15:17:44</t>
  </si>
  <si>
    <t>XL04AAA362A001040104522</t>
  </si>
  <si>
    <t>组合包装:10mg×4 片/板×1 板,20mg×4 片/板×1 板,共8片</t>
  </si>
  <si>
    <t>组合包装:10mg×4 片/板×1 板,20mg×4 片/板×1 板,共8片×8片/盒</t>
  </si>
  <si>
    <t>国药准字H20233940 ,国药准字H20233941</t>
  </si>
  <si>
    <t>2023-08-28 16:16:07</t>
  </si>
  <si>
    <t>XL04AAA362A001050102770</t>
  </si>
  <si>
    <t>10mg,20mg,30mg(10mg×4片/板、20mg×4片/板和30mg×4片/板、30mg×15片/板/盒)</t>
  </si>
  <si>
    <t>10mg,20mg,30mg(10mg×4片/板、20mg×4片/板和30mg×4片/板、30mg×15片/板/盒)×27片/盒</t>
  </si>
  <si>
    <t>国药准字H20233378/国药准字H20233379/国药准字H20233380</t>
  </si>
  <si>
    <t>2023-09-08 15:30:11</t>
  </si>
  <si>
    <t>XL04AAB233A001010180542</t>
  </si>
  <si>
    <t>巴瑞替尼片</t>
  </si>
  <si>
    <t>2mg</t>
  </si>
  <si>
    <t>2mg×28片/盒</t>
  </si>
  <si>
    <t>国药准字H20234188</t>
  </si>
  <si>
    <t>2024-02-01 15:26:11</t>
  </si>
  <si>
    <t>*；38.00元(2mg/片)；
64.60元(4mg/片)</t>
  </si>
  <si>
    <t>*；38元(2mg/片)；
64.6元(4mg/片)</t>
  </si>
  <si>
    <t>XL04ACS271B002040178679</t>
  </si>
  <si>
    <t>司库奇尤单抗注射液</t>
  </si>
  <si>
    <t>0.5ml: 75mg</t>
  </si>
  <si>
    <t>0.5ml: 75mg×1支/盒</t>
  </si>
  <si>
    <t>Novartis Pharma Stein AG</t>
  </si>
  <si>
    <t>北京诺华制药有限公司</t>
  </si>
  <si>
    <t>国药准字SJ20225003</t>
  </si>
  <si>
    <t>2023-11-09 16:40:53</t>
  </si>
  <si>
    <t>*；511.76元(0.5ml:75mg/支)；
870.00元(1ml:150mg/支)；
1479.00元(2ml:300mg/支)</t>
  </si>
  <si>
    <t>*；870元(1ml:150mg/支)；</t>
  </si>
  <si>
    <t>XL04AXE092E005010184827</t>
  </si>
  <si>
    <t>富马酸二甲酯肠溶胶囊</t>
  </si>
  <si>
    <t>240mg</t>
  </si>
  <si>
    <t>240mg×56粒/盒</t>
  </si>
  <si>
    <t>四川宏明博思药业有限公司</t>
  </si>
  <si>
    <t>国药准字H20233993</t>
  </si>
  <si>
    <t>2023-09-04 13:30:57</t>
  </si>
  <si>
    <t>*；35.76元(120mg/粒)；
60.80元(240mg/粒)</t>
  </si>
  <si>
    <t>*；35.76元(120mg/粒)；
60.8元(240mg/粒)</t>
  </si>
  <si>
    <t>XM05BXD334B002010104021</t>
  </si>
  <si>
    <t>地舒单抗注射液</t>
  </si>
  <si>
    <t>生物制剂</t>
  </si>
  <si>
    <t>60mg(1.0ml)/瓶</t>
  </si>
  <si>
    <t>60mg(1.0ml)/瓶×1瓶/盒</t>
  </si>
  <si>
    <t>国药准字S20230056</t>
  </si>
  <si>
    <t>2023-10-26 10:41:52</t>
  </si>
  <si>
    <t>*；623.53元(60mg(1.0ml)/支(预充式注射器))；
1060元(120mg/1.7mL/支)</t>
  </si>
  <si>
    <t>XN02BED158A001010101096</t>
  </si>
  <si>
    <t>对乙酰氨基酚片</t>
  </si>
  <si>
    <t>0.5g×10片/盒</t>
  </si>
  <si>
    <t>国药准字H21021054</t>
  </si>
  <si>
    <t>2023-12-28 11:56:33</t>
  </si>
  <si>
    <t>XN02BED158A001020103163</t>
  </si>
  <si>
    <t>0.5g×20片/盒</t>
  </si>
  <si>
    <t>国药准字H41025414</t>
  </si>
  <si>
    <t>2023-08-15 15:47:48</t>
  </si>
  <si>
    <t>XN02BGP112X001010100548</t>
  </si>
  <si>
    <t>普瑞巴林口服溶液</t>
  </si>
  <si>
    <t>200ml:4g</t>
  </si>
  <si>
    <t>200ml:4g×1瓶/盒</t>
  </si>
  <si>
    <t>广州大光制药有限公司</t>
  </si>
  <si>
    <t>国药准字H20233752</t>
  </si>
  <si>
    <t>2023-08-16 15:43:30</t>
  </si>
  <si>
    <t>89.78元(2%(100ml:2000mg)/瓶)；
152.63元(2％(200ml:4000mg)/瓶)；
295元(2%(473ml:9460mg)/瓶)</t>
  </si>
  <si>
    <t>XN02BGP112X001010110237</t>
  </si>
  <si>
    <t>100ml:2g</t>
  </si>
  <si>
    <t>100ml:2g×1瓶/盒</t>
  </si>
  <si>
    <t>合肥恩瑞特药业有限公司</t>
  </si>
  <si>
    <t>国药准字H20233864</t>
  </si>
  <si>
    <t>2024-01-26 11:11:23</t>
  </si>
  <si>
    <t>XN02BGP112X001010182314</t>
  </si>
  <si>
    <t>473ml:9.46g</t>
  </si>
  <si>
    <t>473ml:9.46g×1瓶/盒</t>
  </si>
  <si>
    <t>保定爱晖药业有限公司</t>
  </si>
  <si>
    <t>华东医药(西安)博华制药有限公司</t>
  </si>
  <si>
    <t>国药准字H20234408</t>
  </si>
  <si>
    <t>2024-01-26 11:46:41</t>
  </si>
  <si>
    <t>XN02BGP112X001010183529</t>
  </si>
  <si>
    <t>成都迪康药业股份有限公司</t>
  </si>
  <si>
    <t>成都慧德医药科技有限公司</t>
  </si>
  <si>
    <t>国药准字H20233236</t>
  </si>
  <si>
    <t>2023-08-18 15:47:00</t>
  </si>
  <si>
    <t>XN03AAF184A001010303443</t>
  </si>
  <si>
    <t>复方苯巴比妥溴化钠片</t>
  </si>
  <si>
    <t>复方×40片/瓶</t>
  </si>
  <si>
    <t>吉林省神经精神病医院制药厂</t>
  </si>
  <si>
    <t>国药准字H22025507</t>
  </si>
  <si>
    <t>2023-08-15 08:27:01</t>
  </si>
  <si>
    <t>XN03AAF184A001010403443</t>
  </si>
  <si>
    <t>复方×48片/盒</t>
  </si>
  <si>
    <t>2023-08-15 08:27:33</t>
  </si>
  <si>
    <t>XN03AAF184A001010503443</t>
  </si>
  <si>
    <t>复方×100片/瓶</t>
  </si>
  <si>
    <t>2023-08-15 08:27:43</t>
  </si>
  <si>
    <t>XN03AAF184A001010603443</t>
  </si>
  <si>
    <t>复方×120片/盒</t>
  </si>
  <si>
    <t>2023-08-15 08:27:52</t>
  </si>
  <si>
    <t>XN03AGA357P001010178377</t>
  </si>
  <si>
    <t>氨己烯酸口服溶液用散</t>
  </si>
  <si>
    <t>散剂</t>
  </si>
  <si>
    <t>500mg</t>
  </si>
  <si>
    <t>500mg×50袋/盒</t>
  </si>
  <si>
    <t>Dr.Reddy`s Laboratories Limited</t>
  </si>
  <si>
    <t>哈尔滨红叶医药有限公司</t>
  </si>
  <si>
    <t>国药准字HJ20220001</t>
  </si>
  <si>
    <t>2024-01-26 08:42:40</t>
  </si>
  <si>
    <t>29.00元(500mg/袋)</t>
  </si>
  <si>
    <t>XN03AGA357P001010283655</t>
  </si>
  <si>
    <t>每袋500mg</t>
  </si>
  <si>
    <t>每袋500mg×30袋/盒</t>
  </si>
  <si>
    <t>Catalent Germany Schorndorf GmbH</t>
  </si>
  <si>
    <t>江苏万邦生化医药集团有限责任公司</t>
  </si>
  <si>
    <t>国药准字HJ20210049</t>
  </si>
  <si>
    <t>2024-01-26 10:52:12</t>
  </si>
  <si>
    <t>XN06AXA331A010020102000</t>
  </si>
  <si>
    <t>2022年竞价参与现产竞价</t>
  </si>
  <si>
    <t>盐酸安非他酮缓释片(Ⅱ)</t>
  </si>
  <si>
    <t>300mg</t>
  </si>
  <si>
    <t>300mg×30片/瓶</t>
  </si>
  <si>
    <t>宜昌人福药业有限责任公司</t>
  </si>
  <si>
    <t>国药准字H20213640</t>
  </si>
  <si>
    <t>2023-11-15 20:21:25</t>
  </si>
  <si>
    <t>4.45元(150mg/片)；
7.57元(300mg/片)</t>
  </si>
  <si>
    <t>XN07CAF072E001010202897</t>
  </si>
  <si>
    <t>盐酸氟桂利嗪胶囊</t>
  </si>
  <si>
    <t>硬胶囊</t>
  </si>
  <si>
    <t>5mg(以C26H26F2N2计)</t>
  </si>
  <si>
    <t>5mg(以C26H26F2N2计)×60粒/瓶</t>
  </si>
  <si>
    <t>国药准字H14020126</t>
  </si>
  <si>
    <t>2023-08-22 09:51:12</t>
  </si>
  <si>
    <t>XR01AAQ032L002010107566</t>
  </si>
  <si>
    <t>盐酸羟甲唑啉喷雾剂</t>
  </si>
  <si>
    <t>10ml:5mg(150喷,每1喷含盐酸羟甲唑啉0.033mg)</t>
  </si>
  <si>
    <t>10ml:5mg(150喷,每1喷含盐酸羟甲唑啉0.033mg)×2瓶/盒</t>
  </si>
  <si>
    <t>国药准字H20163026</t>
  </si>
  <si>
    <t>2023-08-14 10:59:50</t>
  </si>
  <si>
    <t>XR05CBA198L019010106286</t>
  </si>
  <si>
    <t>吸入用盐酸氨溴索溶液</t>
  </si>
  <si>
    <t>吸入用溶液剂</t>
  </si>
  <si>
    <t>2ml:15mg</t>
  </si>
  <si>
    <t>2ml:15mg×6支/盒</t>
  </si>
  <si>
    <t>云南龙海天然植物药业有限公司</t>
  </si>
  <si>
    <t>国药准字H20203668</t>
  </si>
  <si>
    <t>2024-01-26 10:33:52</t>
  </si>
  <si>
    <t>8.50元(2ml:15mg/支)</t>
  </si>
  <si>
    <t>XR05CBA198L019020100123</t>
  </si>
  <si>
    <t>2ml:15mg×10支/盒</t>
  </si>
  <si>
    <t>银谷制药有限责任公司</t>
  </si>
  <si>
    <t>国药准字H20223050</t>
  </si>
  <si>
    <t>2024-01-26 13:03:02</t>
  </si>
  <si>
    <t>XR05CBF100X001010182834</t>
  </si>
  <si>
    <t>福多司坦口服溶液</t>
  </si>
  <si>
    <t>100ml:8g</t>
  </si>
  <si>
    <t>100ml:8g×1瓶/盒</t>
  </si>
  <si>
    <t>江苏正大丰海制药有限公司</t>
  </si>
  <si>
    <t>国药准字H20234185</t>
  </si>
  <si>
    <t>2023-11-13 15:40:56</t>
  </si>
  <si>
    <t>49.5元(100ml:8g/瓶)</t>
  </si>
  <si>
    <t>XR05CBX169X001010104293</t>
  </si>
  <si>
    <t>盐酸溴己新口服溶液</t>
  </si>
  <si>
    <t>40ml:80mg</t>
  </si>
  <si>
    <t>40ml:80mg×1瓶/盒</t>
  </si>
  <si>
    <t>精诚徽药药业股份有限公司</t>
  </si>
  <si>
    <t>江西亿友药业有限公司</t>
  </si>
  <si>
    <t>国药准字H20223978</t>
  </si>
  <si>
    <t>2023-12-25 08:18:34</t>
  </si>
  <si>
    <t>17.76元(40ml:80mg/瓶)</t>
  </si>
  <si>
    <t>XR05XXA175E001010201096</t>
  </si>
  <si>
    <t>氨咖黄敏胶囊</t>
  </si>
  <si>
    <t>复方×12粒/盒</t>
  </si>
  <si>
    <t>国药准字H21022674</t>
  </si>
  <si>
    <t>2023-10-30 15:52:18</t>
  </si>
  <si>
    <t>XV02DEW009A001010101096</t>
  </si>
  <si>
    <t>维D2磷酸氢钙片</t>
  </si>
  <si>
    <t>维生素D2500单位,磷酸氢钙150毫克(相当于钙36毫克)</t>
  </si>
  <si>
    <t>维生素D2500单位,磷酸氢钙150毫克(相当于钙36毫克)×60片/盒</t>
  </si>
  <si>
    <t>国药准字H21023068</t>
  </si>
  <si>
    <t>2023-10-30 15:52:05</t>
  </si>
  <si>
    <t>XV03ABS250B002010183710</t>
  </si>
  <si>
    <t>舒更葡糖钠注射液</t>
  </si>
  <si>
    <t>按舒更葡糖钠活性实体与单-羟基舒更葡糖钠活性实体的总量计 2ml:200mg</t>
  </si>
  <si>
    <t>按舒更葡糖钠活性实体与单-羟基舒更葡糖钠活性实体的总量计 2ml:200mg×10瓶/盒</t>
  </si>
  <si>
    <t>长沙市如虹医药科技股份有限公司</t>
  </si>
  <si>
    <t>国药准字H20234584</t>
  </si>
  <si>
    <t>2024-01-31 11:56:13</t>
  </si>
  <si>
    <t>225.37元(2ml：200mg)；
454.5元(5ml：500mg)</t>
  </si>
  <si>
    <t>XV03ABS250B002010205847</t>
  </si>
  <si>
    <t>按舒更葡糖钠活性实体与单-羟基舒更葡糖钠活性实体的总量计 2ml:200mg×10支/盒</t>
  </si>
  <si>
    <t>国药准字H20234605</t>
  </si>
  <si>
    <t>2023-12-29 16:30:30</t>
  </si>
  <si>
    <t>XV03ABS250B002020183710</t>
  </si>
  <si>
    <t>按舒更葡糖钠活性实体与单-羟基舒更葡糖钠活性实体的总量计 5ml:500mg</t>
  </si>
  <si>
    <t>按舒更葡糖钠活性实体与单-羟基舒更葡糖钠活性实体的总量计 5ml:500mg×10瓶/盒</t>
  </si>
  <si>
    <t>国药准字H20234585</t>
  </si>
  <si>
    <t>2024-01-31 11:56:29</t>
  </si>
  <si>
    <t>XV04CFC171B001020180228</t>
  </si>
  <si>
    <t>重组结核杆菌融合蛋白(EC)</t>
  </si>
  <si>
    <t>每支0.1ml。每1 次人用剂量为0.1ml,含5U重组结核杆菌融合蛋白(EC)。</t>
  </si>
  <si>
    <t>每支0.1ml。每1 次人用剂量为0.1ml,含5U重组结核杆菌融合蛋白(EC)。×1支/盒</t>
  </si>
  <si>
    <t>安徽智飞龙科马生物制药有限公司</t>
  </si>
  <si>
    <t>国药准字S20237004</t>
  </si>
  <si>
    <t>2023-08-08 17:30:21</t>
  </si>
  <si>
    <t>65.00元(0.3ml/瓶)；
96.11元(0.5ml/瓶)；
163.38元(1.0ml/瓶)；
31.03元(0.1ml/支 预灌封注射器）</t>
  </si>
  <si>
    <t>65元(0.3ml/瓶)；
96.11元(0.5ml/瓶)；
163.38元(1.0ml/瓶)</t>
  </si>
  <si>
    <t>ZA01BAX0377010505131</t>
  </si>
  <si>
    <t>小儿感冒颗粒</t>
  </si>
  <si>
    <t>颗粒剂</t>
  </si>
  <si>
    <t>每袋装12g</t>
  </si>
  <si>
    <t>每袋装12g×11袋/盒</t>
  </si>
  <si>
    <t>广西禅方药业有限公司</t>
  </si>
  <si>
    <t>国药准字Z45021651</t>
  </si>
  <si>
    <t>2023-10-31 11:21:11</t>
  </si>
  <si>
    <t>ZA01BAY0523010105131</t>
  </si>
  <si>
    <t>银翘解毒片</t>
  </si>
  <si>
    <t>每片重0.5g</t>
  </si>
  <si>
    <t>每片重0.5g×24片/盒</t>
  </si>
  <si>
    <t>国药准字Z45021653</t>
  </si>
  <si>
    <t>2023-10-31 11:21:17</t>
  </si>
  <si>
    <t>ZA04BAB0189010205131</t>
  </si>
  <si>
    <t>板蓝根颗粒</t>
  </si>
  <si>
    <t>每袋装5g(相当于饮片7g)</t>
  </si>
  <si>
    <t>每袋装5g(相当于饮片7g)×11袋/盒</t>
  </si>
  <si>
    <t>国药准字Z45021796</t>
  </si>
  <si>
    <t>2023-10-31 11:22:03</t>
  </si>
  <si>
    <t>ZA04BAB0189010305131</t>
  </si>
  <si>
    <t>每袋装10g(相当于饮片14g)</t>
  </si>
  <si>
    <t>每袋装10g(相当于饮片14g)×20袋/包</t>
  </si>
  <si>
    <t>2023-10-31 11:22:12</t>
  </si>
  <si>
    <t>ZA04BAB0189010405131</t>
  </si>
  <si>
    <t>每袋装10g(相当于饮片14g)×21袋/包</t>
  </si>
  <si>
    <t>2023-10-31 11:22:17</t>
  </si>
  <si>
    <t>ZA04BAB0189020305131</t>
  </si>
  <si>
    <t>每袋装3g(无蔗糖,相当于饮片7g)</t>
  </si>
  <si>
    <t>每袋装3g(无蔗糖,相当于饮片7g)×20袋/盒</t>
  </si>
  <si>
    <t>2023-10-31 11:22:22</t>
  </si>
  <si>
    <t>ZA04BAQ0640010104879</t>
  </si>
  <si>
    <t>清肺排毒颗粒</t>
  </si>
  <si>
    <t>每袋装15g(相当于饮片49g)</t>
  </si>
  <si>
    <t>每袋装15g(相当于饮片49g)×6袋/盒</t>
  </si>
  <si>
    <t>漳州片仔癀药业股份有限公司</t>
  </si>
  <si>
    <t>中国中医科学院中医临床基础医学研究所</t>
  </si>
  <si>
    <t>国药准字C20210001</t>
  </si>
  <si>
    <t>2023-09-07 16:23:58</t>
  </si>
  <si>
    <t>20.60元(15g(相当于饮片49g)/袋)</t>
  </si>
  <si>
    <t>20.6元(15g(相当于饮片49g)/袋)</t>
  </si>
  <si>
    <t>ZA06BBK0140010105131</t>
  </si>
  <si>
    <t>咳特灵胶囊</t>
  </si>
  <si>
    <t>每粒含小叶榕干浸膏360mg,马来酸氯苯那敏1.4mg</t>
  </si>
  <si>
    <t>每粒含小叶榕干浸膏360mg,马来酸氯苯那敏1.4mg×24粒/盒</t>
  </si>
  <si>
    <t>国药准字Z45020678</t>
  </si>
  <si>
    <t>2023-10-31 11:22:29</t>
  </si>
  <si>
    <t>ZA06BBK0140010205131</t>
  </si>
  <si>
    <t>每粒含小叶榕干浸膏360mg,马来酸氯苯那敏1.4mg×30粒/盒</t>
  </si>
  <si>
    <t>2023-10-31 11:22:36</t>
  </si>
  <si>
    <t>ZA06BBM0024020105131</t>
  </si>
  <si>
    <t>麻杏止咳糖浆</t>
  </si>
  <si>
    <t>糖浆剂</t>
  </si>
  <si>
    <t>120ml</t>
  </si>
  <si>
    <t>120ml×1瓶/盒</t>
  </si>
  <si>
    <t>国药准字Z45021735</t>
  </si>
  <si>
    <t>2023-10-31 11:22:47</t>
  </si>
  <si>
    <t>ZA06CAC0418020105131</t>
  </si>
  <si>
    <t>川贝枇杷糖浆</t>
  </si>
  <si>
    <t>100ml×1瓶/盒</t>
  </si>
  <si>
    <t>国药准字Z45021648</t>
  </si>
  <si>
    <t>2023-10-31 11:22:53</t>
  </si>
  <si>
    <t>ZA09CBJ0268020103353</t>
  </si>
  <si>
    <t>结核丸</t>
  </si>
  <si>
    <t>丸剂(大蜜丸、小蜜丸)</t>
  </si>
  <si>
    <t>每36丸重7.2g(相当于饮片5g)</t>
  </si>
  <si>
    <t>每36丸重7.2g(相当于饮片5g)×216丸/盒</t>
  </si>
  <si>
    <t>吉林敖东集团金海发药业股份有限公司</t>
  </si>
  <si>
    <t>国药准字Z20063804</t>
  </si>
  <si>
    <t>2023-08-17 11:18:19</t>
  </si>
  <si>
    <t>ZA10DAS1085010200255</t>
  </si>
  <si>
    <t>参葛补肾胶囊</t>
  </si>
  <si>
    <t>每粒装0.32g(相当于饮片3.6g)</t>
  </si>
  <si>
    <t>每粒装0.32g(相当于饮片3.6g)×24粒/盒</t>
  </si>
  <si>
    <t>新疆华春生物药业股份有限公司</t>
  </si>
  <si>
    <t>国药准字Z20220008</t>
  </si>
  <si>
    <t>2023-12-28 12:44:31</t>
  </si>
  <si>
    <t>4.35元(每粒装0.32g(相当于饮片3.6g))</t>
  </si>
  <si>
    <t>ZA10DAS1085010400255</t>
  </si>
  <si>
    <t>每粒装0.32g(相当于饮片3.6g)×32粒/盒</t>
  </si>
  <si>
    <t>2023-12-28 12:44:50</t>
  </si>
  <si>
    <t>ZA12BAF0354030305637</t>
  </si>
  <si>
    <t>复方丹参片</t>
  </si>
  <si>
    <t>薄膜衣大片</t>
  </si>
  <si>
    <t>每片重0.8g(相当于饮片1.8g)</t>
  </si>
  <si>
    <t>每片重0.8g(相当于饮片1.8g)×90片/瓶</t>
  </si>
  <si>
    <t>云南郡筹制药有限公司</t>
  </si>
  <si>
    <t>国药准字Z53020362</t>
  </si>
  <si>
    <t>2023-08-11 15:51:52</t>
  </si>
  <si>
    <t>ZD01AAY0122020105131</t>
  </si>
  <si>
    <t>养血当归糖浆</t>
  </si>
  <si>
    <t>国药准字Z45020727</t>
  </si>
  <si>
    <t>2023-10-31 11:23:01</t>
  </si>
  <si>
    <t>ZD01BAY0318010305131</t>
  </si>
  <si>
    <t>益母草颗粒</t>
  </si>
  <si>
    <t>每袋装15g</t>
  </si>
  <si>
    <t>每袋装15g×11袋/盒</t>
  </si>
  <si>
    <t>国药准字Z45021652</t>
  </si>
  <si>
    <t>2023-10-31 11:23:07</t>
  </si>
  <si>
    <t>ZD03AAD0319010103353</t>
  </si>
  <si>
    <t>定坤丸</t>
  </si>
  <si>
    <t>小蜜丸</t>
  </si>
  <si>
    <t>30g/100丸</t>
  </si>
  <si>
    <t>30g/100丸×240丸/盒</t>
  </si>
  <si>
    <t>国药准字Z20055637</t>
  </si>
  <si>
    <t>2023-08-17 11:18:26</t>
  </si>
  <si>
    <t>ZD03AAG0511010603576</t>
  </si>
  <si>
    <t>关黄母颗粒</t>
  </si>
  <si>
    <t>每袋装9g(相当于饮片4.8g)</t>
  </si>
  <si>
    <t>每袋装9g(相当于饮片4.8g)×9袋/盒</t>
  </si>
  <si>
    <t>太阳升（亳州）生物医药科技有限公司</t>
  </si>
  <si>
    <t>国药准字Z20180001</t>
  </si>
  <si>
    <t>2023-10-08 15:12:28</t>
  </si>
  <si>
    <t>4.28元(9g(相当于饮片4.8g)/袋)</t>
  </si>
  <si>
    <t>ZG02BAS0994010104858</t>
  </si>
  <si>
    <t>酸痛喷雾剂</t>
  </si>
  <si>
    <t>50ml</t>
  </si>
  <si>
    <t>50ml×1瓶/瓶</t>
  </si>
  <si>
    <t>国药准字Z20026569</t>
  </si>
  <si>
    <t>2023-08-14 10:59:45</t>
  </si>
  <si>
    <t>ZG02BAS0994030104858</t>
  </si>
  <si>
    <t>80ml</t>
  </si>
  <si>
    <t>80ml×1瓶/瓶</t>
  </si>
  <si>
    <t>2023-08-14 10:59:40</t>
  </si>
  <si>
    <t>ZH01AAF0640010100798</t>
  </si>
  <si>
    <t>复方土槿皮酊</t>
  </si>
  <si>
    <t>中成药</t>
  </si>
  <si>
    <t>15ml(每1ml的总酸量为187.5mg)</t>
  </si>
  <si>
    <t>15ml(每1ml的总酸量为187.5mg)×1瓶/盒</t>
  </si>
  <si>
    <t>上海信仁中药制药有限公司</t>
  </si>
  <si>
    <t>国药准字Z31020230</t>
  </si>
  <si>
    <t>2023-08-17 10:00:48</t>
  </si>
  <si>
    <t>附件1</t>
  </si>
  <si>
    <t>新申请国谈及同通用名和竞价药品公示表</t>
  </si>
  <si>
    <t>序号</t>
  </si>
  <si>
    <r>
      <rPr>
        <b/>
        <sz val="14"/>
        <color theme="1"/>
        <rFont val="宋体"/>
        <charset val="134"/>
      </rPr>
      <t>批准文号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注册证号</t>
    </r>
  </si>
  <si>
    <t>申报价</t>
  </si>
  <si>
    <r>
      <rPr>
        <sz val="14"/>
        <color theme="1"/>
        <rFont val="宋体"/>
        <charset val="134"/>
      </rPr>
      <t>盐酸安非他酮缓释片</t>
    </r>
    <r>
      <rPr>
        <sz val="14"/>
        <color theme="1"/>
        <rFont val="Times New Roman"/>
        <charset val="134"/>
      </rPr>
      <t>(Ⅱ)</t>
    </r>
  </si>
  <si>
    <r>
      <rPr>
        <sz val="14"/>
        <color theme="1"/>
        <rFont val="Times New Roman"/>
        <charset val="134"/>
      </rPr>
      <t>300mg×30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瓶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</si>
  <si>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H20213640</t>
    </r>
  </si>
  <si>
    <r>
      <rPr>
        <sz val="14"/>
        <color theme="1"/>
        <rFont val="Times New Roman"/>
        <charset val="134"/>
      </rPr>
      <t>15mg×10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</si>
  <si>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H20234203</t>
    </r>
  </si>
  <si>
    <r>
      <rPr>
        <sz val="14"/>
        <color theme="1"/>
        <rFont val="Times New Roman"/>
        <charset val="134"/>
      </rPr>
      <t>500ml×1</t>
    </r>
    <r>
      <rPr>
        <sz val="14"/>
        <color theme="1"/>
        <rFont val="宋体"/>
        <charset val="134"/>
      </rPr>
      <t>袋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袋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</si>
  <si>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H20233024</t>
    </r>
  </si>
  <si>
    <t>XB05BBT183B002010104145</t>
  </si>
  <si>
    <t>大容量注射液</t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</si>
  <si>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H20234700</t>
    </r>
  </si>
  <si>
    <t>XB05BBT183B002020104145</t>
  </si>
  <si>
    <t>1000ml</t>
  </si>
  <si>
    <r>
      <rPr>
        <sz val="14"/>
        <color theme="1"/>
        <rFont val="Times New Roman"/>
        <charset val="134"/>
      </rPr>
      <t>1000ml×1</t>
    </r>
    <r>
      <rPr>
        <sz val="14"/>
        <color theme="1"/>
        <rFont val="宋体"/>
        <charset val="134"/>
      </rPr>
      <t>袋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袋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</si>
  <si>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H20234701</t>
    </r>
  </si>
  <si>
    <r>
      <rPr>
        <sz val="14"/>
        <color theme="1"/>
        <rFont val="宋体"/>
        <charset val="134"/>
      </rPr>
      <t>按舒更葡糖钠活性实体与单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羟基舒更葡糖钠活性实体的总量计</t>
    </r>
    <r>
      <rPr>
        <sz val="14"/>
        <color theme="1"/>
        <rFont val="Times New Roman"/>
        <charset val="134"/>
      </rPr>
      <t xml:space="preserve"> 2ml:200mg</t>
    </r>
  </si>
  <si>
    <r>
      <rPr>
        <sz val="14"/>
        <color theme="1"/>
        <rFont val="宋体"/>
        <charset val="134"/>
      </rPr>
      <t>按舒更葡糖钠活性实体与单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羟基舒更葡糖钠活性实体的总量计</t>
    </r>
    <r>
      <rPr>
        <sz val="14"/>
        <color theme="1"/>
        <rFont val="Times New Roman"/>
        <charset val="134"/>
      </rPr>
      <t xml:space="preserve"> 2ml:200mg×10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</si>
  <si>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H20234584</t>
    </r>
  </si>
  <si>
    <r>
      <rPr>
        <sz val="14"/>
        <color theme="1"/>
        <rFont val="宋体"/>
        <charset val="134"/>
      </rPr>
      <t>按舒更葡糖钠活性实体与单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羟基舒更葡糖钠活性实体的总量计</t>
    </r>
    <r>
      <rPr>
        <sz val="14"/>
        <color theme="1"/>
        <rFont val="Times New Roman"/>
        <charset val="134"/>
      </rPr>
      <t xml:space="preserve"> 2ml:200mg×10</t>
    </r>
    <r>
      <rPr>
        <sz val="14"/>
        <color theme="1"/>
        <rFont val="宋体"/>
        <charset val="134"/>
      </rPr>
      <t>支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</si>
  <si>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齐鲁制药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海南</t>
    </r>
    <r>
      <rPr>
        <sz val="14"/>
        <color theme="1"/>
        <rFont val="Times New Roman"/>
        <charset val="134"/>
      </rPr>
      <t>)</t>
    </r>
    <r>
      <rPr>
        <sz val="14"/>
        <color theme="1"/>
        <rFont val="宋体"/>
        <charset val="134"/>
      </rPr>
      <t>有限公司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</si>
  <si>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H20234605</t>
    </r>
  </si>
  <si>
    <r>
      <rPr>
        <sz val="14"/>
        <color theme="1"/>
        <rFont val="宋体"/>
        <charset val="134"/>
      </rPr>
      <t>按舒更葡糖钠活性实体与单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羟基舒更葡糖钠活性实体的总量计</t>
    </r>
    <r>
      <rPr>
        <sz val="14"/>
        <color theme="1"/>
        <rFont val="Times New Roman"/>
        <charset val="134"/>
      </rPr>
      <t xml:space="preserve"> 5ml:500mg</t>
    </r>
  </si>
  <si>
    <r>
      <rPr>
        <sz val="14"/>
        <color theme="1"/>
        <rFont val="宋体"/>
        <charset val="134"/>
      </rPr>
      <t>按舒更葡糖钠活性实体与单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羟基舒更葡糖钠活性实体的总量计</t>
    </r>
    <r>
      <rPr>
        <sz val="14"/>
        <color theme="1"/>
        <rFont val="Times New Roman"/>
        <charset val="134"/>
      </rPr>
      <t xml:space="preserve"> 5ml:500mg×10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</si>
  <si>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H20234585</t>
    </r>
  </si>
  <si>
    <t>XV03ABS250B002010105847</t>
  </si>
  <si>
    <r>
      <rPr>
        <sz val="14"/>
        <color theme="1"/>
        <rFont val="宋体"/>
        <charset val="134"/>
      </rPr>
      <t>按舒更葡糖钠活性实体与单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羟基舒更葡糖钠活性实体的总量计</t>
    </r>
    <r>
      <rPr>
        <sz val="14"/>
        <color theme="1"/>
        <rFont val="Times New Roman"/>
        <charset val="134"/>
      </rPr>
      <t xml:space="preserve"> 2ml:200mg×1</t>
    </r>
    <r>
      <rPr>
        <sz val="14"/>
        <color theme="1"/>
        <rFont val="宋体"/>
        <charset val="134"/>
      </rPr>
      <t>支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支</t>
    </r>
  </si>
  <si>
    <t>XV03ABS250B002010305847</t>
  </si>
  <si>
    <r>
      <rPr>
        <sz val="14"/>
        <color theme="1"/>
        <rFont val="宋体"/>
        <charset val="134"/>
      </rPr>
      <t>按舒更葡糖钠活性实体与单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羟基舒更葡糖钠活性实体的总量计</t>
    </r>
    <r>
      <rPr>
        <sz val="14"/>
        <color theme="1"/>
        <rFont val="Times New Roman"/>
        <charset val="134"/>
      </rPr>
      <t xml:space="preserve"> 2ml:200mg×5</t>
    </r>
    <r>
      <rPr>
        <sz val="14"/>
        <color theme="1"/>
        <rFont val="宋体"/>
        <charset val="134"/>
      </rPr>
      <t>支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</si>
  <si>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Times New Roman"/>
        <charset val="134"/>
      </rPr>
      <t>100ml:2g×1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</si>
  <si>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H20233864</t>
    </r>
  </si>
  <si>
    <r>
      <rPr>
        <sz val="14"/>
        <color theme="1"/>
        <rFont val="Times New Roman"/>
        <charset val="134"/>
      </rPr>
      <t>473ml:9.46g×1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</si>
  <si>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华东医药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西安</t>
    </r>
    <r>
      <rPr>
        <sz val="14"/>
        <color theme="1"/>
        <rFont val="Times New Roman"/>
        <charset val="134"/>
      </rPr>
      <t>)</t>
    </r>
    <r>
      <rPr>
        <sz val="14"/>
        <color theme="1"/>
        <rFont val="宋体"/>
        <charset val="134"/>
      </rPr>
      <t>博华制药有限公司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</si>
  <si>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H20234408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</si>
  <si>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</si>
  <si>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H20234662</t>
    </r>
  </si>
  <si>
    <r>
      <rPr>
        <sz val="14"/>
        <color theme="1"/>
        <rFont val="Times New Roman"/>
        <charset val="134"/>
      </rPr>
      <t>16.7ml:0.3g×1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</si>
  <si>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H20233963</t>
    </r>
  </si>
  <si>
    <r>
      <rPr>
        <sz val="14"/>
        <color theme="1"/>
        <rFont val="Times New Roman"/>
        <charset val="134"/>
      </rPr>
      <t>21</t>
    </r>
    <r>
      <rPr>
        <sz val="14"/>
        <color theme="1"/>
        <rFont val="宋体"/>
        <charset val="134"/>
      </rPr>
      <t>粒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</si>
  <si>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H20234609</t>
    </r>
  </si>
  <si>
    <r>
      <rPr>
        <sz val="14"/>
        <color theme="1"/>
        <rFont val="Times New Roman"/>
        <charset val="134"/>
      </rPr>
      <t>21</t>
    </r>
    <r>
      <rPr>
        <sz val="14"/>
        <color theme="1"/>
        <rFont val="宋体"/>
        <charset val="134"/>
      </rPr>
      <t>粒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</si>
  <si>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H20234608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</si>
  <si>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H20234607</t>
    </r>
  </si>
  <si>
    <r>
      <rPr>
        <sz val="14"/>
        <color theme="1"/>
        <rFont val="Times New Roman"/>
        <charset val="134"/>
      </rPr>
      <t>125mg×21</t>
    </r>
    <r>
      <rPr>
        <sz val="14"/>
        <color theme="1"/>
        <rFont val="宋体"/>
        <charset val="134"/>
      </rPr>
      <t>粒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瓶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</si>
  <si>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H20234521</t>
    </r>
  </si>
  <si>
    <r>
      <rPr>
        <sz val="14"/>
        <color theme="1"/>
        <rFont val="Times New Roman"/>
        <charset val="134"/>
      </rPr>
      <t>75mg×21</t>
    </r>
    <r>
      <rPr>
        <sz val="14"/>
        <color theme="1"/>
        <rFont val="宋体"/>
        <charset val="134"/>
      </rPr>
      <t>粒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</si>
  <si>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H20237174</t>
    </r>
  </si>
  <si>
    <r>
      <rPr>
        <sz val="14"/>
        <color theme="1"/>
        <rFont val="Times New Roman"/>
        <charset val="134"/>
      </rPr>
      <t>100mg×21</t>
    </r>
    <r>
      <rPr>
        <sz val="14"/>
        <color theme="1"/>
        <rFont val="宋体"/>
        <charset val="134"/>
      </rPr>
      <t>粒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</si>
  <si>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H20237176</t>
    </r>
  </si>
  <si>
    <t>XL01EFP135E001010183690</t>
  </si>
  <si>
    <r>
      <rPr>
        <sz val="14"/>
        <color theme="1"/>
        <rFont val="Times New Roman"/>
        <charset val="134"/>
      </rPr>
      <t>125mg×21</t>
    </r>
    <r>
      <rPr>
        <sz val="14"/>
        <color theme="1"/>
        <rFont val="宋体"/>
        <charset val="134"/>
      </rPr>
      <t>粒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</si>
  <si>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t>河北泽运生物医药科技有限公司</t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</si>
  <si>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H20234611</t>
    </r>
  </si>
  <si>
    <t>XN07XXD353A001010279179</t>
  </si>
  <si>
    <t>丁苯那嗪片</t>
  </si>
  <si>
    <t>12.5mg</t>
  </si>
  <si>
    <r>
      <rPr>
        <sz val="14"/>
        <color theme="1"/>
        <rFont val="Times New Roman"/>
        <charset val="134"/>
      </rPr>
      <t>12.5mg×28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瓶</t>
    </r>
  </si>
  <si>
    <t>Sun Pharmaceutical Industries Ltd.</t>
  </si>
  <si>
    <t>天津康哲维盛医药科技发展有限公司</t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</si>
  <si>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HJ20230050</t>
    </r>
  </si>
  <si>
    <t>XN07XXD353A001020279179</t>
  </si>
  <si>
    <r>
      <rPr>
        <sz val="14"/>
        <color theme="1"/>
        <rFont val="Times New Roman"/>
        <charset val="134"/>
      </rPr>
      <t>25mg×28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瓶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</si>
  <si>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HJ20230051</t>
    </r>
  </si>
  <si>
    <t>XN07XXD353A001010178377</t>
  </si>
  <si>
    <r>
      <rPr>
        <sz val="14"/>
        <color theme="1"/>
        <rFont val="Times New Roman"/>
        <charset val="134"/>
      </rPr>
      <t>25mg×112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瓶</t>
    </r>
  </si>
  <si>
    <t>Dr. Reddy's Laboratories Limited</t>
  </si>
  <si>
    <t>深圳市泛谷药业股份有限公司</t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</si>
  <si>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HJ20230131</t>
    </r>
  </si>
  <si>
    <r>
      <rPr>
        <sz val="14"/>
        <color theme="1"/>
        <rFont val="Times New Roman"/>
        <charset val="134"/>
      </rPr>
      <t>28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</si>
  <si>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H20234681</t>
    </r>
  </si>
  <si>
    <r>
      <rPr>
        <sz val="14"/>
        <color theme="1"/>
        <rFont val="Times New Roman"/>
        <charset val="134"/>
      </rPr>
      <t>100ml:</t>
    </r>
    <r>
      <rPr>
        <sz val="14"/>
        <color theme="1"/>
        <rFont val="宋体"/>
        <charset val="134"/>
      </rPr>
      <t>盐酸艾司洛尔</t>
    </r>
    <r>
      <rPr>
        <sz val="14"/>
        <color theme="1"/>
        <rFont val="Times New Roman"/>
        <charset val="134"/>
      </rPr>
      <t>2g</t>
    </r>
    <r>
      <rPr>
        <sz val="14"/>
        <color theme="1"/>
        <rFont val="宋体"/>
        <charset val="134"/>
      </rPr>
      <t>与氯化钠</t>
    </r>
    <r>
      <rPr>
        <sz val="14"/>
        <color theme="1"/>
        <rFont val="Times New Roman"/>
        <charset val="134"/>
      </rPr>
      <t>0.41g</t>
    </r>
  </si>
  <si>
    <r>
      <rPr>
        <sz val="14"/>
        <color theme="1"/>
        <rFont val="Times New Roman"/>
        <charset val="134"/>
      </rPr>
      <t>100ml:</t>
    </r>
    <r>
      <rPr>
        <sz val="14"/>
        <color theme="1"/>
        <rFont val="宋体"/>
        <charset val="134"/>
      </rPr>
      <t>盐酸艾司洛尔</t>
    </r>
    <r>
      <rPr>
        <sz val="14"/>
        <color theme="1"/>
        <rFont val="Times New Roman"/>
        <charset val="134"/>
      </rPr>
      <t>2g</t>
    </r>
    <r>
      <rPr>
        <sz val="14"/>
        <color theme="1"/>
        <rFont val="宋体"/>
        <charset val="134"/>
      </rPr>
      <t>与氯化钠</t>
    </r>
    <r>
      <rPr>
        <sz val="14"/>
        <color theme="1"/>
        <rFont val="Times New Roman"/>
        <charset val="134"/>
      </rPr>
      <t>0.41g×1</t>
    </r>
    <r>
      <rPr>
        <sz val="14"/>
        <color theme="1"/>
        <rFont val="宋体"/>
        <charset val="134"/>
      </rPr>
      <t>袋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袋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</si>
  <si>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H20234172</t>
    </r>
  </si>
  <si>
    <r>
      <rPr>
        <sz val="14"/>
        <color theme="1"/>
        <rFont val="Times New Roman"/>
        <charset val="134"/>
      </rPr>
      <t>100mg(</t>
    </r>
    <r>
      <rPr>
        <sz val="14"/>
        <color theme="1"/>
        <rFont val="宋体"/>
        <charset val="134"/>
      </rPr>
      <t>沙库巴曲</t>
    </r>
    <r>
      <rPr>
        <sz val="14"/>
        <color theme="1"/>
        <rFont val="Times New Roman"/>
        <charset val="134"/>
      </rPr>
      <t>49mg/</t>
    </r>
    <r>
      <rPr>
        <sz val="14"/>
        <color theme="1"/>
        <rFont val="宋体"/>
        <charset val="134"/>
      </rPr>
      <t>缬沙坦</t>
    </r>
    <r>
      <rPr>
        <sz val="14"/>
        <color theme="1"/>
        <rFont val="Times New Roman"/>
        <charset val="134"/>
      </rPr>
      <t>51mg)</t>
    </r>
  </si>
  <si>
    <r>
      <rPr>
        <sz val="14"/>
        <color theme="1"/>
        <rFont val="Times New Roman"/>
        <charset val="134"/>
      </rPr>
      <t>100mg(</t>
    </r>
    <r>
      <rPr>
        <sz val="14"/>
        <color theme="1"/>
        <rFont val="宋体"/>
        <charset val="134"/>
      </rPr>
      <t>沙库巴曲</t>
    </r>
    <r>
      <rPr>
        <sz val="14"/>
        <color theme="1"/>
        <rFont val="Times New Roman"/>
        <charset val="134"/>
      </rPr>
      <t>49mg/</t>
    </r>
    <r>
      <rPr>
        <sz val="14"/>
        <color theme="1"/>
        <rFont val="宋体"/>
        <charset val="134"/>
      </rPr>
      <t>缬沙坦</t>
    </r>
    <r>
      <rPr>
        <sz val="14"/>
        <color theme="1"/>
        <rFont val="Times New Roman"/>
        <charset val="134"/>
      </rPr>
      <t>51mg)×12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</si>
  <si>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H20234043</t>
    </r>
  </si>
  <si>
    <r>
      <rPr>
        <sz val="14"/>
        <color theme="1"/>
        <rFont val="Times New Roman"/>
        <charset val="134"/>
      </rPr>
      <t>200mg(</t>
    </r>
    <r>
      <rPr>
        <sz val="14"/>
        <color theme="1"/>
        <rFont val="宋体"/>
        <charset val="134"/>
      </rPr>
      <t>沙库巴曲</t>
    </r>
    <r>
      <rPr>
        <sz val="14"/>
        <color theme="1"/>
        <rFont val="Times New Roman"/>
        <charset val="134"/>
      </rPr>
      <t>97mg/</t>
    </r>
    <r>
      <rPr>
        <sz val="14"/>
        <color theme="1"/>
        <rFont val="宋体"/>
        <charset val="134"/>
      </rPr>
      <t>缬沙坦</t>
    </r>
    <r>
      <rPr>
        <sz val="14"/>
        <color theme="1"/>
        <rFont val="Times New Roman"/>
        <charset val="134"/>
      </rPr>
      <t>103mg)</t>
    </r>
  </si>
  <si>
    <r>
      <rPr>
        <sz val="14"/>
        <color theme="1"/>
        <rFont val="Times New Roman"/>
        <charset val="134"/>
      </rPr>
      <t>200mg(</t>
    </r>
    <r>
      <rPr>
        <sz val="14"/>
        <color theme="1"/>
        <rFont val="宋体"/>
        <charset val="134"/>
      </rPr>
      <t>沙库巴曲</t>
    </r>
    <r>
      <rPr>
        <sz val="14"/>
        <color theme="1"/>
        <rFont val="Times New Roman"/>
        <charset val="134"/>
      </rPr>
      <t>97mg/</t>
    </r>
    <r>
      <rPr>
        <sz val="14"/>
        <color theme="1"/>
        <rFont val="宋体"/>
        <charset val="134"/>
      </rPr>
      <t>缬沙坦</t>
    </r>
    <r>
      <rPr>
        <sz val="14"/>
        <color theme="1"/>
        <rFont val="Times New Roman"/>
        <charset val="134"/>
      </rPr>
      <t>103mg)×12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</si>
  <si>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H20234044</t>
    </r>
  </si>
  <si>
    <r>
      <rPr>
        <sz val="14"/>
        <color theme="1"/>
        <rFont val="Times New Roman"/>
        <charset val="134"/>
      </rPr>
      <t>30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</si>
  <si>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H20234257</t>
    </r>
  </si>
  <si>
    <r>
      <rPr>
        <sz val="14"/>
        <color theme="1"/>
        <rFont val="Times New Roman"/>
        <charset val="134"/>
      </rPr>
      <t>20mg</t>
    </r>
    <r>
      <rPr>
        <sz val="14"/>
        <color theme="1"/>
        <rFont val="宋体"/>
        <charset val="134"/>
      </rPr>
      <t>（按</t>
    </r>
    <r>
      <rPr>
        <sz val="14"/>
        <color theme="1"/>
        <rFont val="Times New Roman"/>
        <charset val="134"/>
      </rPr>
      <t xml:space="preserve"> C29H34Cl2N6O3S2 </t>
    </r>
    <r>
      <rPr>
        <sz val="14"/>
        <color theme="1"/>
        <rFont val="宋体"/>
        <charset val="134"/>
      </rPr>
      <t>计）</t>
    </r>
  </si>
  <si>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</si>
  <si>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H20234563</t>
    </r>
  </si>
  <si>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</si>
  <si>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H20234563A</t>
    </r>
  </si>
  <si>
    <r>
      <rPr>
        <sz val="14"/>
        <color theme="1"/>
        <rFont val="Times New Roman"/>
        <charset val="134"/>
      </rPr>
      <t>2mg×28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</si>
  <si>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H20234188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</si>
  <si>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H20243006</t>
    </r>
  </si>
  <si>
    <t>L0000000000202402050002</t>
  </si>
  <si>
    <r>
      <rPr>
        <sz val="14"/>
        <color theme="1"/>
        <rFont val="Times New Roman"/>
        <charset val="134"/>
      </rPr>
      <t>14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</si>
  <si>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t>四川科伦药业股份有限公司</t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</si>
  <si>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H20243008</t>
    </r>
  </si>
  <si>
    <t>L0000000000202402190003</t>
  </si>
  <si>
    <r>
      <rPr>
        <sz val="14"/>
        <color theme="1"/>
        <rFont val="Times New Roman"/>
        <charset val="134"/>
      </rPr>
      <t>25mg(</t>
    </r>
    <r>
      <rPr>
        <sz val="14"/>
        <color theme="1"/>
        <rFont val="宋体"/>
        <charset val="134"/>
      </rPr>
      <t>按</t>
    </r>
    <r>
      <rPr>
        <sz val="14"/>
        <color theme="1"/>
        <rFont val="Times New Roman"/>
        <charset val="134"/>
      </rPr>
      <t>C₂₅H₂₂N₄O₄</t>
    </r>
    <r>
      <rPr>
        <sz val="14"/>
        <color theme="1"/>
        <rFont val="宋体"/>
        <charset val="134"/>
      </rPr>
      <t>计</t>
    </r>
    <r>
      <rPr>
        <sz val="14"/>
        <color theme="1"/>
        <rFont val="Times New Roman"/>
        <charset val="134"/>
      </rPr>
      <t>)</t>
    </r>
  </si>
  <si>
    <r>
      <rPr>
        <sz val="14"/>
        <color theme="1"/>
        <rFont val="Times New Roman"/>
        <charset val="134"/>
      </rPr>
      <t>14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</si>
  <si>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H20243005</t>
    </r>
  </si>
  <si>
    <t>XB02BXA307A001010101425</t>
  </si>
  <si>
    <r>
      <rPr>
        <sz val="14"/>
        <color theme="1"/>
        <rFont val="Times New Roman"/>
        <charset val="134"/>
      </rPr>
      <t>25mg(</t>
    </r>
    <r>
      <rPr>
        <sz val="14"/>
        <color theme="1"/>
        <rFont val="宋体"/>
        <charset val="134"/>
      </rPr>
      <t>按</t>
    </r>
    <r>
      <rPr>
        <sz val="14"/>
        <color theme="1"/>
        <rFont val="Times New Roman"/>
        <charset val="134"/>
      </rPr>
      <t>C₂₅H₂₂N₄O₄</t>
    </r>
    <r>
      <rPr>
        <sz val="14"/>
        <color theme="1"/>
        <rFont val="宋体"/>
        <charset val="134"/>
      </rPr>
      <t>计</t>
    </r>
    <r>
      <rPr>
        <sz val="14"/>
        <color theme="1"/>
        <rFont val="Times New Roman"/>
        <charset val="134"/>
      </rPr>
      <t>)×14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</si>
  <si>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t>XB02BXA307A001010104021</t>
  </si>
  <si>
    <r>
      <rPr>
        <sz val="14"/>
        <color theme="1"/>
        <rFont val="Times New Roman"/>
        <charset val="134"/>
      </rPr>
      <t>25mg(</t>
    </r>
    <r>
      <rPr>
        <sz val="14"/>
        <color theme="1"/>
        <rFont val="宋体"/>
        <charset val="134"/>
      </rPr>
      <t>按</t>
    </r>
    <r>
      <rPr>
        <sz val="14"/>
        <color theme="1"/>
        <rFont val="Times New Roman"/>
        <charset val="134"/>
      </rPr>
      <t>C₂₅H₂₂N₄O₄</t>
    </r>
    <r>
      <rPr>
        <sz val="14"/>
        <color theme="1"/>
        <rFont val="宋体"/>
        <charset val="134"/>
      </rPr>
      <t>计</t>
    </r>
    <r>
      <rPr>
        <sz val="14"/>
        <color theme="1"/>
        <rFont val="Times New Roman"/>
        <charset val="134"/>
      </rPr>
      <t>)×28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</si>
  <si>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H20243007</t>
    </r>
  </si>
  <si>
    <t>XB02BXA307A001010204021</t>
  </si>
  <si>
    <t>XN05AXA028M002010104859</t>
  </si>
  <si>
    <t>阿立哌唑口溶膜</t>
  </si>
  <si>
    <t>膜剂</t>
  </si>
  <si>
    <r>
      <rPr>
        <sz val="14"/>
        <color theme="1"/>
        <rFont val="Times New Roman"/>
        <charset val="134"/>
      </rPr>
      <t>10mg×10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</si>
  <si>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t>力品药业（厦门）股份有限公司</t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</si>
  <si>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H20230033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</si>
</sst>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宋体"/>
      <charset val="134"/>
    </font>
    <font>
      <sz val="14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wnloads\&#21015;&#34920;&#23548;&#20986;-_tps-local_trade_hanging-management_drug_hanging-management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Q1" t="str">
            <v>药品统一编码</v>
          </cell>
        </row>
        <row r="2">
          <cell r="Q2" t="str">
            <v>XA04ADF719B001010104488</v>
          </cell>
        </row>
        <row r="3">
          <cell r="Q3" t="str">
            <v>XR05CBA198L019010102829</v>
          </cell>
        </row>
        <row r="4">
          <cell r="Q4" t="str">
            <v>XN03AXL371B002010102763</v>
          </cell>
        </row>
        <row r="5">
          <cell r="Q5" t="str">
            <v>XN05CMY323B002020209556</v>
          </cell>
        </row>
        <row r="6">
          <cell r="Q6" t="str">
            <v>XN05CMY323B002010109556</v>
          </cell>
        </row>
        <row r="7">
          <cell r="Q7" t="str">
            <v>XN05CMY323B002030109556</v>
          </cell>
        </row>
        <row r="8">
          <cell r="Q8" t="str">
            <v>XN03AGA357P001010283655</v>
          </cell>
        </row>
        <row r="9">
          <cell r="Q9" t="str">
            <v>XL01EFP135E001020104021</v>
          </cell>
        </row>
        <row r="10">
          <cell r="Q10" t="str">
            <v>XL01EFP135E001030104021</v>
          </cell>
        </row>
        <row r="11">
          <cell r="Q11" t="str">
            <v>XL01EFP135E001020178724</v>
          </cell>
        </row>
        <row r="12">
          <cell r="Q12" t="str">
            <v>XL01EFP135E001010178724</v>
          </cell>
        </row>
        <row r="13">
          <cell r="Q13" t="str">
            <v>XL01EFP135E001030178724</v>
          </cell>
        </row>
        <row r="14">
          <cell r="Q14" t="str">
            <v>XJ01XXT182A001010100177</v>
          </cell>
        </row>
        <row r="15">
          <cell r="Q15" t="str">
            <v>L0000000000202312180003</v>
          </cell>
        </row>
        <row r="16">
          <cell r="Q16" t="str">
            <v>L0000000000202312180001</v>
          </cell>
        </row>
        <row r="17">
          <cell r="Q17" t="str">
            <v>L0000000000202312140003</v>
          </cell>
        </row>
        <row r="18">
          <cell r="Q18" t="str">
            <v>L0000000000202312190007</v>
          </cell>
        </row>
        <row r="19">
          <cell r="Q19" t="str">
            <v>XN03AGA357P001010178377</v>
          </cell>
        </row>
        <row r="20">
          <cell r="Q20" t="str">
            <v>XL01BCQ174A001010401523</v>
          </cell>
        </row>
        <row r="21">
          <cell r="Q21" t="str">
            <v>XL01BCQ174A001010301523</v>
          </cell>
        </row>
        <row r="22">
          <cell r="Q22" t="str">
            <v>XB05BBT183B002010102189</v>
          </cell>
        </row>
        <row r="23">
          <cell r="Q23" t="str">
            <v>XJ01DDT188B001010180542</v>
          </cell>
        </row>
        <row r="24">
          <cell r="Q24" t="str">
            <v>XN02BGP112X001010100548</v>
          </cell>
        </row>
        <row r="25">
          <cell r="Q25" t="str">
            <v>XV03ABS250B002010180716</v>
          </cell>
        </row>
        <row r="26">
          <cell r="Q26" t="str">
            <v>XB05CXS291S002010104653</v>
          </cell>
        </row>
        <row r="27">
          <cell r="Q27" t="str">
            <v>XA10BDX252A010010601606</v>
          </cell>
        </row>
        <row r="28">
          <cell r="Q28" t="str">
            <v>XN05CMY323B002030102013</v>
          </cell>
        </row>
        <row r="29">
          <cell r="Q29" t="str">
            <v>XN05CMY323B002020102013</v>
          </cell>
        </row>
        <row r="30">
          <cell r="Q30" t="str">
            <v>XN05CMY323B002010102013</v>
          </cell>
        </row>
        <row r="31">
          <cell r="Q31" t="str">
            <v>XJ01DDT188B001010105194</v>
          </cell>
        </row>
        <row r="32">
          <cell r="Q32" t="str">
            <v>XJ01DDT188B001010205194</v>
          </cell>
        </row>
        <row r="33">
          <cell r="Q33" t="str">
            <v>XB05CXS291S002010183273</v>
          </cell>
        </row>
        <row r="34">
          <cell r="Q34" t="str">
            <v>XR05CBA198L019010106286</v>
          </cell>
        </row>
        <row r="35">
          <cell r="Q35" t="str">
            <v>XR05CBA198L019020100123</v>
          </cell>
        </row>
        <row r="36">
          <cell r="Q36" t="str">
            <v>XN05CMY323B002020101445</v>
          </cell>
        </row>
        <row r="37">
          <cell r="Q37" t="str">
            <v>XA10BHT196A001010179327</v>
          </cell>
        </row>
        <row r="38">
          <cell r="Q38" t="str">
            <v>XJ01DDT203B002020100108</v>
          </cell>
        </row>
        <row r="39">
          <cell r="Q39" t="str">
            <v>XJ01DDT203B002010100108</v>
          </cell>
        </row>
        <row r="40">
          <cell r="Q40" t="str">
            <v>XL01BCQ174A001020104021</v>
          </cell>
        </row>
        <row r="41">
          <cell r="Q41" t="str">
            <v>XL01BCQ174A001010104021</v>
          </cell>
        </row>
        <row r="42">
          <cell r="Q42" t="str">
            <v>XN02BGP112X001010183529</v>
          </cell>
        </row>
        <row r="43">
          <cell r="Q43" t="str">
            <v>XL01XEP135E001010100156</v>
          </cell>
        </row>
        <row r="44">
          <cell r="Q44" t="str">
            <v>XJ02ACB206B002010178642</v>
          </cell>
        </row>
        <row r="45">
          <cell r="Q45" t="str">
            <v>XV03ABS250B002010102482</v>
          </cell>
        </row>
        <row r="46">
          <cell r="Q46" t="str">
            <v>XV03ABS250B002010105549</v>
          </cell>
        </row>
        <row r="47">
          <cell r="Q47" t="str">
            <v>XV03ABS250B002010204948</v>
          </cell>
        </row>
        <row r="48">
          <cell r="Q48" t="str">
            <v>XV03ABS250B002010204735</v>
          </cell>
        </row>
        <row r="49">
          <cell r="Q49" t="str">
            <v>XV03ABS250B002010202000</v>
          </cell>
        </row>
        <row r="50">
          <cell r="Q50" t="str">
            <v>XV03ABS250B002020102482</v>
          </cell>
        </row>
        <row r="51">
          <cell r="Q51" t="str">
            <v>XV03ABS250B002010104735</v>
          </cell>
        </row>
        <row r="52">
          <cell r="Q52" t="str">
            <v>XV03ABS250B002010182745</v>
          </cell>
        </row>
        <row r="53">
          <cell r="Q53" t="str">
            <v>XV03ABS250B002010202181</v>
          </cell>
        </row>
        <row r="54">
          <cell r="Q54" t="str">
            <v>XV03ABS250B002010282745</v>
          </cell>
        </row>
        <row r="55">
          <cell r="Q55" t="str">
            <v>XR05CBA198L019020100041</v>
          </cell>
        </row>
        <row r="56">
          <cell r="Q56" t="str">
            <v>XR01ACD361L025010181450</v>
          </cell>
        </row>
        <row r="57">
          <cell r="Q57" t="str">
            <v>XN07XXD353A001010179179</v>
          </cell>
        </row>
        <row r="58">
          <cell r="Q58" t="str">
            <v>XN07XXD353A001020179179</v>
          </cell>
        </row>
        <row r="59">
          <cell r="Q59" t="str">
            <v>XN05CMY323B002010101445</v>
          </cell>
        </row>
        <row r="60">
          <cell r="Q60" t="str">
            <v>XN06ABA225X001020104634</v>
          </cell>
        </row>
        <row r="61">
          <cell r="Q61" t="str">
            <v>XN06ABA225X001010104634</v>
          </cell>
        </row>
        <row r="62">
          <cell r="Q62" t="str">
            <v>XN06ABA225X001010181591</v>
          </cell>
        </row>
        <row r="63">
          <cell r="Q63" t="str">
            <v>XN06AXA331A010010182990</v>
          </cell>
        </row>
        <row r="64">
          <cell r="Q64" t="str">
            <v>XN06AXA331A010010102000</v>
          </cell>
        </row>
        <row r="65">
          <cell r="Q65" t="str">
            <v>XN06AXA331A010020104494</v>
          </cell>
        </row>
        <row r="66">
          <cell r="Q66" t="str">
            <v>XN06AXA331A010010104494</v>
          </cell>
        </row>
        <row r="67">
          <cell r="Q67" t="str">
            <v>XN05AHA204M002010104021</v>
          </cell>
        </row>
        <row r="68">
          <cell r="Q68" t="str">
            <v>XN05AHA204M002020104021</v>
          </cell>
        </row>
        <row r="69">
          <cell r="Q69" t="str">
            <v>XN05AHA204M002010201444</v>
          </cell>
        </row>
        <row r="70">
          <cell r="Q70" t="str">
            <v>XN05AHA204M002020101444</v>
          </cell>
        </row>
        <row r="71">
          <cell r="Q71" t="str">
            <v>XN03AGA357P001010102181</v>
          </cell>
        </row>
        <row r="72">
          <cell r="Q72" t="str">
            <v>XN03AXL371B002010205337</v>
          </cell>
        </row>
        <row r="73">
          <cell r="Q73" t="str">
            <v>XN03AXL371B002010102770</v>
          </cell>
        </row>
        <row r="74">
          <cell r="Q74" t="str">
            <v>XN03AXL371B002010102044</v>
          </cell>
        </row>
        <row r="75">
          <cell r="Q75" t="str">
            <v>XN03AXL371B002010101749</v>
          </cell>
        </row>
        <row r="76">
          <cell r="Q76" t="str">
            <v>XN02BGP112X001010105337</v>
          </cell>
        </row>
        <row r="77">
          <cell r="Q77" t="str">
            <v>XN02BGP112X001020104649</v>
          </cell>
        </row>
        <row r="78">
          <cell r="Q78" t="str">
            <v>XN02BGP112X001010104649</v>
          </cell>
        </row>
        <row r="79">
          <cell r="Q79" t="str">
            <v>XN02BGP112X001010110323</v>
          </cell>
        </row>
        <row r="80">
          <cell r="Q80" t="str">
            <v>XN02BGP112X001010100371</v>
          </cell>
        </row>
        <row r="81">
          <cell r="Q81" t="str">
            <v>XL04AAT163A010010202770</v>
          </cell>
        </row>
        <row r="82">
          <cell r="Q82" t="str">
            <v>XL04AAT163A010010104021</v>
          </cell>
        </row>
        <row r="83">
          <cell r="Q83" t="str">
            <v>XL01XEP135E001010101425</v>
          </cell>
        </row>
        <row r="84">
          <cell r="Q84" t="str">
            <v>XL01EFP135E001030101444</v>
          </cell>
        </row>
        <row r="85">
          <cell r="Q85" t="str">
            <v>XL01EFP135E001030105345</v>
          </cell>
        </row>
        <row r="86">
          <cell r="Q86" t="str">
            <v>XL01EFP135E001010105345</v>
          </cell>
        </row>
        <row r="87">
          <cell r="Q87" t="str">
            <v>XL01EFP135E001020105345</v>
          </cell>
        </row>
        <row r="88">
          <cell r="Q88" t="str">
            <v>XL01EFP135E001030104948</v>
          </cell>
        </row>
        <row r="89">
          <cell r="Q89" t="str">
            <v>XL01EFP135E001020104948</v>
          </cell>
        </row>
        <row r="90">
          <cell r="Q90" t="str">
            <v>XL01EFP135E001010100647</v>
          </cell>
        </row>
        <row r="91">
          <cell r="Q91" t="str">
            <v>XL01EFP135E001010104948</v>
          </cell>
        </row>
        <row r="92">
          <cell r="Q92" t="str">
            <v>XJ01XXT182A001010101606</v>
          </cell>
        </row>
        <row r="93">
          <cell r="Q93" t="str">
            <v>XJ02ACB206A012010105345</v>
          </cell>
        </row>
        <row r="94">
          <cell r="Q94" t="str">
            <v>XJ02ACB206B002010105847</v>
          </cell>
        </row>
        <row r="95">
          <cell r="Q95" t="str">
            <v>XJ02ACB206A012010105847</v>
          </cell>
        </row>
        <row r="96">
          <cell r="Q96" t="str">
            <v>XJ02ACB206A012010102180</v>
          </cell>
        </row>
        <row r="97">
          <cell r="Q97" t="str">
            <v>XJ02ACB206B002010101425</v>
          </cell>
        </row>
        <row r="98">
          <cell r="Q98" t="str">
            <v>XJ02ACB206A012010180007</v>
          </cell>
        </row>
        <row r="99">
          <cell r="Q99" t="str">
            <v>XJ02ACB206A012010181522</v>
          </cell>
        </row>
        <row r="100">
          <cell r="Q100" t="str">
            <v>XJ01DDT188B001010104021</v>
          </cell>
        </row>
        <row r="101">
          <cell r="Q101" t="str">
            <v>XJ01DDT203B002010104948</v>
          </cell>
        </row>
        <row r="102">
          <cell r="Q102" t="str">
            <v>XC03XAT151A001010106725</v>
          </cell>
        </row>
        <row r="103">
          <cell r="Q103" t="str">
            <v>XC03XAT151A001010102013</v>
          </cell>
        </row>
        <row r="104">
          <cell r="Q104" t="str">
            <v>XC03XAT151A001010201606</v>
          </cell>
        </row>
        <row r="105">
          <cell r="Q105" t="str">
            <v>XC03XAT151A001010104619</v>
          </cell>
        </row>
        <row r="106">
          <cell r="Q106" t="str">
            <v>XC03XAT151A001010101445</v>
          </cell>
        </row>
        <row r="107">
          <cell r="Q107" t="str">
            <v>XC03XAT151A001020101445</v>
          </cell>
        </row>
        <row r="108">
          <cell r="Q108" t="str">
            <v>XC03XAT151A001010101606</v>
          </cell>
        </row>
        <row r="109">
          <cell r="Q109" t="str">
            <v>XB05CXS291S002010102763</v>
          </cell>
        </row>
        <row r="110">
          <cell r="Q110" t="str">
            <v>XB05DAA346B020020102180</v>
          </cell>
        </row>
        <row r="111">
          <cell r="Q111" t="str">
            <v>XB05DAA346B020010100952</v>
          </cell>
        </row>
        <row r="112">
          <cell r="Q112" t="str">
            <v>XB05DAA346B020010102180</v>
          </cell>
        </row>
        <row r="113">
          <cell r="Q113" t="str">
            <v>XB05BBT183B002010101445</v>
          </cell>
        </row>
        <row r="114">
          <cell r="Q114" t="str">
            <v>XB05BBT183B002010106652</v>
          </cell>
        </row>
        <row r="115">
          <cell r="Q115" t="str">
            <v>XB05BBT183B002020102180</v>
          </cell>
        </row>
        <row r="116">
          <cell r="Q116" t="str">
            <v>XB05BBT183B002010102180</v>
          </cell>
        </row>
        <row r="117">
          <cell r="Q117" t="str">
            <v>XB05BBF735B002020183607</v>
          </cell>
        </row>
        <row r="118">
          <cell r="Q118" t="str">
            <v>XB05BBF735B002010183607</v>
          </cell>
        </row>
        <row r="119">
          <cell r="Q119" t="str">
            <v>XB05BBF735B002010102525</v>
          </cell>
        </row>
        <row r="120">
          <cell r="Q120" t="str">
            <v>XB05BAF726B002010106155</v>
          </cell>
        </row>
        <row r="121">
          <cell r="Q121" t="str">
            <v>XB05BAF726B002010102180</v>
          </cell>
        </row>
        <row r="122">
          <cell r="Q122" t="str">
            <v>XB05BAA346B020010104177</v>
          </cell>
        </row>
        <row r="123">
          <cell r="Q123" t="str">
            <v>XA16AXN123E001020183654</v>
          </cell>
        </row>
        <row r="124">
          <cell r="Q124" t="str">
            <v>XA12BAF601B002010104929</v>
          </cell>
        </row>
        <row r="125">
          <cell r="Q125" t="str">
            <v>XA12BAF601B002010205815</v>
          </cell>
        </row>
        <row r="126">
          <cell r="Q126" t="str">
            <v>XA12BAF601B002010203087</v>
          </cell>
        </row>
        <row r="127">
          <cell r="Q127" t="str">
            <v>XA12BAF601B002010100874</v>
          </cell>
        </row>
        <row r="128">
          <cell r="Q128" t="str">
            <v>XA12BAF601B002010101669</v>
          </cell>
        </row>
        <row r="129">
          <cell r="Q129" t="str">
            <v>XA12BAF601B002010201669</v>
          </cell>
        </row>
        <row r="130">
          <cell r="Q130" t="str">
            <v>XA12BAF601B002010202918</v>
          </cell>
        </row>
        <row r="131">
          <cell r="Q131" t="str">
            <v>XA12BAF601B002010102044</v>
          </cell>
        </row>
        <row r="132">
          <cell r="Q132" t="str">
            <v>XA12BAF601B002010207478</v>
          </cell>
        </row>
        <row r="133">
          <cell r="Q133" t="str">
            <v>XA11CCG111X001010105999</v>
          </cell>
        </row>
        <row r="134">
          <cell r="Q134" t="str">
            <v>XA11CCG111X001010104036</v>
          </cell>
        </row>
        <row r="135">
          <cell r="Q135" t="str">
            <v>XA10BDX252A010010101523</v>
          </cell>
        </row>
        <row r="136">
          <cell r="Q136" t="str">
            <v>XA10BHT196A001010102180</v>
          </cell>
        </row>
        <row r="137">
          <cell r="Q137" t="str">
            <v>XA07AAD355B001010201425</v>
          </cell>
        </row>
        <row r="138">
          <cell r="Q138" t="str">
            <v>XA07AAD355B001010101523</v>
          </cell>
        </row>
        <row r="139">
          <cell r="Q139" t="str">
            <v>XA07AAD355B001010101425</v>
          </cell>
        </row>
        <row r="140">
          <cell r="Q140" t="str">
            <v>XA04ADF719B001010101523</v>
          </cell>
        </row>
        <row r="141">
          <cell r="Q141" t="str">
            <v>XA04ADF719B001010104141</v>
          </cell>
        </row>
        <row r="142">
          <cell r="Q142" t="str">
            <v>XA04ADF719B001010101444</v>
          </cell>
        </row>
        <row r="143">
          <cell r="Q143" t="str">
            <v>XA04ADF719B001010204021</v>
          </cell>
        </row>
        <row r="144">
          <cell r="Q144" t="str">
            <v>XA06ADL397X019010101453</v>
          </cell>
        </row>
        <row r="145">
          <cell r="Q145" t="str">
            <v>XA06ADL397X019010101747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3"/>
  <sheetViews>
    <sheetView zoomScale="70" zoomScaleNormal="70" workbookViewId="0">
      <pane ySplit="1" topLeftCell="A2" activePane="bottomLeft" state="frozen"/>
      <selection/>
      <selection pane="bottomLeft" activeCell="F2" sqref="F2"/>
    </sheetView>
  </sheetViews>
  <sheetFormatPr defaultColWidth="9" defaultRowHeight="15.6"/>
  <cols>
    <col min="1" max="1" width="23.7" style="17" customWidth="1"/>
    <col min="2" max="2" width="4.9" style="17" hidden="1" customWidth="1"/>
    <col min="3" max="6" width="24.7" style="17" customWidth="1"/>
    <col min="7" max="7" width="20.7" style="17" customWidth="1"/>
    <col min="8" max="9" width="24.9" style="17" customWidth="1"/>
    <col min="10" max="11" width="24.7" style="17" customWidth="1"/>
    <col min="12" max="12" width="24.7" style="17" hidden="1" customWidth="1"/>
    <col min="13" max="13" width="8.5" style="17" customWidth="1"/>
    <col min="14" max="14" width="19.7" style="17" hidden="1" customWidth="1"/>
    <col min="15" max="16" width="9.1" style="17" hidden="1" customWidth="1"/>
    <col min="17" max="17" width="15.4" style="17" hidden="1" customWidth="1"/>
    <col min="18" max="18" width="9" style="17" customWidth="1"/>
    <col min="19" max="19" width="13" style="17" customWidth="1"/>
    <col min="20" max="16384" width="9" style="17"/>
  </cols>
  <sheetData>
    <row r="1" s="16" customFormat="1" ht="31.2" spans="1:24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</row>
    <row r="2" ht="140.4" spans="1:22">
      <c r="A2" s="17" t="s">
        <v>24</v>
      </c>
      <c r="B2" s="17" t="s">
        <v>25</v>
      </c>
      <c r="C2" s="17" t="s">
        <v>26</v>
      </c>
      <c r="D2" s="17" t="s">
        <v>27</v>
      </c>
      <c r="F2" s="17" t="e">
        <f>_xlfn.XLOOKUP(A2,[1]sheet!$Q:$Q,[1]sheet!$Q:$Q)</f>
        <v>#N/A</v>
      </c>
      <c r="G2" s="17" t="s">
        <v>28</v>
      </c>
      <c r="H2" s="17" t="s">
        <v>29</v>
      </c>
      <c r="I2" s="17" t="s">
        <v>30</v>
      </c>
      <c r="J2" s="17" t="s">
        <v>31</v>
      </c>
      <c r="K2" s="17" t="s">
        <v>31</v>
      </c>
      <c r="L2" s="17" t="s">
        <v>32</v>
      </c>
      <c r="M2" s="17">
        <v>356.8</v>
      </c>
      <c r="N2" s="17" t="s">
        <v>33</v>
      </c>
      <c r="O2" s="17" t="s">
        <v>34</v>
      </c>
      <c r="P2" s="17" t="s">
        <v>35</v>
      </c>
      <c r="Q2" s="17" t="s">
        <v>36</v>
      </c>
      <c r="R2" s="18">
        <v>387.12</v>
      </c>
      <c r="V2" s="17" t="s">
        <v>37</v>
      </c>
    </row>
    <row r="3" ht="140.4" spans="1:24">
      <c r="A3" s="17" t="s">
        <v>38</v>
      </c>
      <c r="B3" s="17" t="s">
        <v>25</v>
      </c>
      <c r="C3" s="17" t="s">
        <v>39</v>
      </c>
      <c r="D3" s="17" t="s">
        <v>40</v>
      </c>
      <c r="F3" s="17" t="e">
        <f>_xlfn.XLOOKUP(A3,[1]sheet!$Q:$Q,[1]sheet!$Q:$Q)</f>
        <v>#N/A</v>
      </c>
      <c r="G3" s="17" t="s">
        <v>41</v>
      </c>
      <c r="H3" s="17" t="s">
        <v>42</v>
      </c>
      <c r="I3" s="17" t="s">
        <v>43</v>
      </c>
      <c r="J3" s="17" t="s">
        <v>44</v>
      </c>
      <c r="K3" s="17" t="s">
        <v>44</v>
      </c>
      <c r="L3" s="17" t="s">
        <v>45</v>
      </c>
      <c r="M3" s="17">
        <v>3598</v>
      </c>
      <c r="N3" s="17" t="s">
        <v>46</v>
      </c>
      <c r="O3" s="17" t="s">
        <v>34</v>
      </c>
      <c r="P3" s="17" t="s">
        <v>35</v>
      </c>
      <c r="Q3" s="17" t="s">
        <v>36</v>
      </c>
      <c r="R3" s="17">
        <f>203.6*21</f>
        <v>4275.6</v>
      </c>
      <c r="X3" s="17" t="s">
        <v>47</v>
      </c>
    </row>
    <row r="4" ht="46.8" spans="1:22">
      <c r="A4" s="17" t="s">
        <v>48</v>
      </c>
      <c r="B4" s="17" t="s">
        <v>25</v>
      </c>
      <c r="C4" s="17" t="s">
        <v>49</v>
      </c>
      <c r="D4" s="17" t="s">
        <v>50</v>
      </c>
      <c r="F4" s="17" t="e">
        <f>_xlfn.XLOOKUP(A4,[1]sheet!$Q:$Q,[1]sheet!$Q:$Q)</f>
        <v>#N/A</v>
      </c>
      <c r="G4" s="17" t="s">
        <v>28</v>
      </c>
      <c r="H4" s="17" t="s">
        <v>51</v>
      </c>
      <c r="I4" s="17" t="s">
        <v>52</v>
      </c>
      <c r="J4" s="17" t="s">
        <v>53</v>
      </c>
      <c r="K4" s="17" t="s">
        <v>54</v>
      </c>
      <c r="L4" s="17" t="s">
        <v>55</v>
      </c>
      <c r="M4" s="17">
        <v>3280</v>
      </c>
      <c r="N4" s="17" t="s">
        <v>56</v>
      </c>
      <c r="O4" s="17" t="s">
        <v>34</v>
      </c>
      <c r="P4" s="17" t="s">
        <v>35</v>
      </c>
      <c r="Q4" s="17" t="s">
        <v>36</v>
      </c>
      <c r="R4" s="17">
        <f>134.55*30</f>
        <v>4036.5</v>
      </c>
      <c r="S4" s="17" t="s">
        <v>57</v>
      </c>
      <c r="V4" s="17" t="s">
        <v>58</v>
      </c>
    </row>
    <row r="5" ht="409.5" spans="1:21">
      <c r="A5" s="17" t="s">
        <v>59</v>
      </c>
      <c r="B5" s="17" t="s">
        <v>25</v>
      </c>
      <c r="C5" s="17" t="s">
        <v>60</v>
      </c>
      <c r="D5" s="17" t="s">
        <v>61</v>
      </c>
      <c r="F5" s="17" t="e">
        <f>_xlfn.XLOOKUP(A5,[1]sheet!$Q:$Q,[1]sheet!$Q:$Q)</f>
        <v>#N/A</v>
      </c>
      <c r="G5" s="17" t="s">
        <v>62</v>
      </c>
      <c r="H5" s="17" t="s">
        <v>63</v>
      </c>
      <c r="I5" s="17" t="s">
        <v>64</v>
      </c>
      <c r="J5" s="17" t="s">
        <v>65</v>
      </c>
      <c r="K5" s="17" t="s">
        <v>65</v>
      </c>
      <c r="L5" s="17" t="s">
        <v>66</v>
      </c>
      <c r="M5" s="17">
        <v>27.02</v>
      </c>
      <c r="N5" s="17" t="s">
        <v>67</v>
      </c>
      <c r="O5" s="17" t="s">
        <v>34</v>
      </c>
      <c r="P5" s="17" t="s">
        <v>35</v>
      </c>
      <c r="Q5" s="17" t="s">
        <v>36</v>
      </c>
      <c r="R5" s="17">
        <v>27.27</v>
      </c>
      <c r="U5" s="17" t="s">
        <v>68</v>
      </c>
    </row>
    <row r="6" ht="409.5" spans="1:21">
      <c r="A6" s="17" t="s">
        <v>69</v>
      </c>
      <c r="B6" s="17" t="s">
        <v>25</v>
      </c>
      <c r="C6" s="17" t="s">
        <v>60</v>
      </c>
      <c r="D6" s="17" t="s">
        <v>61</v>
      </c>
      <c r="F6" s="17" t="e">
        <f>_xlfn.XLOOKUP(A6,[1]sheet!$Q:$Q,[1]sheet!$Q:$Q)</f>
        <v>#N/A</v>
      </c>
      <c r="G6" s="17" t="s">
        <v>62</v>
      </c>
      <c r="H6" s="17" t="s">
        <v>70</v>
      </c>
      <c r="I6" s="17" t="s">
        <v>71</v>
      </c>
      <c r="J6" s="17" t="s">
        <v>65</v>
      </c>
      <c r="K6" s="17" t="s">
        <v>65</v>
      </c>
      <c r="L6" s="17" t="s">
        <v>72</v>
      </c>
      <c r="M6" s="17">
        <v>54.5</v>
      </c>
      <c r="N6" s="17" t="s">
        <v>73</v>
      </c>
      <c r="O6" s="17" t="s">
        <v>34</v>
      </c>
      <c r="P6" s="17" t="s">
        <v>35</v>
      </c>
      <c r="Q6" s="17" t="s">
        <v>36</v>
      </c>
      <c r="R6" s="17">
        <v>55</v>
      </c>
      <c r="U6" s="17" t="s">
        <v>68</v>
      </c>
    </row>
    <row r="7" ht="409.5" spans="1:21">
      <c r="A7" s="17" t="s">
        <v>74</v>
      </c>
      <c r="B7" s="17" t="s">
        <v>25</v>
      </c>
      <c r="C7" s="17" t="s">
        <v>60</v>
      </c>
      <c r="D7" s="17" t="s">
        <v>61</v>
      </c>
      <c r="F7" s="17" t="e">
        <f>_xlfn.XLOOKUP(A7,[1]sheet!$Q:$Q,[1]sheet!$Q:$Q)</f>
        <v>#N/A</v>
      </c>
      <c r="G7" s="17" t="s">
        <v>62</v>
      </c>
      <c r="H7" s="17" t="s">
        <v>75</v>
      </c>
      <c r="I7" s="17" t="s">
        <v>71</v>
      </c>
      <c r="J7" s="17" t="s">
        <v>65</v>
      </c>
      <c r="K7" s="17" t="s">
        <v>65</v>
      </c>
      <c r="L7" s="17" t="s">
        <v>76</v>
      </c>
      <c r="M7" s="17">
        <v>92.65</v>
      </c>
      <c r="N7" s="17" t="s">
        <v>77</v>
      </c>
      <c r="O7" s="17" t="s">
        <v>34</v>
      </c>
      <c r="P7" s="17" t="s">
        <v>35</v>
      </c>
      <c r="Q7" s="17" t="s">
        <v>36</v>
      </c>
      <c r="R7" s="17">
        <v>93.5</v>
      </c>
      <c r="U7" s="17" t="s">
        <v>68</v>
      </c>
    </row>
    <row r="8" ht="62.4" spans="1:19">
      <c r="A8" s="17" t="s">
        <v>78</v>
      </c>
      <c r="B8" s="17" t="s">
        <v>25</v>
      </c>
      <c r="C8" s="17" t="s">
        <v>79</v>
      </c>
      <c r="D8" s="17" t="s">
        <v>80</v>
      </c>
      <c r="F8" s="17" t="e">
        <f>_xlfn.XLOOKUP(A8,[1]sheet!$Q:$Q,[1]sheet!$Q:$Q)</f>
        <v>#N/A</v>
      </c>
      <c r="G8" s="17" t="s">
        <v>81</v>
      </c>
      <c r="H8" s="17" t="s">
        <v>82</v>
      </c>
      <c r="I8" s="17" t="s">
        <v>83</v>
      </c>
      <c r="J8" s="17" t="s">
        <v>84</v>
      </c>
      <c r="K8" s="17" t="s">
        <v>84</v>
      </c>
      <c r="L8" s="17" t="s">
        <v>85</v>
      </c>
      <c r="M8" s="17">
        <v>55.34</v>
      </c>
      <c r="N8" s="17" t="s">
        <v>86</v>
      </c>
      <c r="O8" s="17" t="s">
        <v>34</v>
      </c>
      <c r="P8" s="17" t="s">
        <v>35</v>
      </c>
      <c r="Q8" s="17" t="s">
        <v>36</v>
      </c>
      <c r="R8" s="18" t="s">
        <v>87</v>
      </c>
      <c r="S8" s="17" t="s">
        <v>88</v>
      </c>
    </row>
    <row r="9" ht="46.8" spans="1:22">
      <c r="A9" s="17" t="s">
        <v>89</v>
      </c>
      <c r="B9" s="17" t="s">
        <v>25</v>
      </c>
      <c r="C9" s="17" t="s">
        <v>26</v>
      </c>
      <c r="D9" s="17" t="s">
        <v>90</v>
      </c>
      <c r="F9" s="17" t="e">
        <f>_xlfn.XLOOKUP(A9,[1]sheet!$Q:$Q,[1]sheet!$Q:$Q)</f>
        <v>#N/A</v>
      </c>
      <c r="G9" s="17" t="s">
        <v>28</v>
      </c>
      <c r="H9" s="17" t="s">
        <v>91</v>
      </c>
      <c r="I9" s="17" t="s">
        <v>92</v>
      </c>
      <c r="J9" s="17" t="s">
        <v>93</v>
      </c>
      <c r="K9" s="17" t="s">
        <v>93</v>
      </c>
      <c r="L9" s="17" t="s">
        <v>94</v>
      </c>
      <c r="M9" s="17">
        <v>3960</v>
      </c>
      <c r="N9" s="17" t="s">
        <v>95</v>
      </c>
      <c r="O9" s="17" t="s">
        <v>34</v>
      </c>
      <c r="P9" s="17" t="s">
        <v>35</v>
      </c>
      <c r="Q9" s="17" t="s">
        <v>36</v>
      </c>
      <c r="R9" s="17">
        <f>476*10</f>
        <v>4760</v>
      </c>
      <c r="S9" s="17" t="s">
        <v>96</v>
      </c>
      <c r="V9" s="17" t="s">
        <v>97</v>
      </c>
    </row>
    <row r="10" ht="46.8" spans="1:22">
      <c r="A10" s="17" t="s">
        <v>98</v>
      </c>
      <c r="B10" s="17" t="s">
        <v>25</v>
      </c>
      <c r="C10" s="17" t="s">
        <v>26</v>
      </c>
      <c r="D10" s="17" t="s">
        <v>90</v>
      </c>
      <c r="F10" s="17" t="e">
        <f>_xlfn.XLOOKUP(A10,[1]sheet!$Q:$Q,[1]sheet!$Q:$Q)</f>
        <v>#N/A</v>
      </c>
      <c r="G10" s="17" t="s">
        <v>28</v>
      </c>
      <c r="H10" s="17" t="s">
        <v>91</v>
      </c>
      <c r="I10" s="17" t="s">
        <v>99</v>
      </c>
      <c r="J10" s="17" t="s">
        <v>93</v>
      </c>
      <c r="K10" s="17" t="s">
        <v>93</v>
      </c>
      <c r="L10" s="17" t="s">
        <v>100</v>
      </c>
      <c r="M10" s="17">
        <v>5852.68</v>
      </c>
      <c r="N10" s="17" t="s">
        <v>101</v>
      </c>
      <c r="O10" s="17" t="s">
        <v>34</v>
      </c>
      <c r="P10" s="17" t="s">
        <v>35</v>
      </c>
      <c r="Q10" s="17" t="s">
        <v>36</v>
      </c>
      <c r="R10" s="17">
        <f>476*15</f>
        <v>7140</v>
      </c>
      <c r="S10" s="17" t="s">
        <v>96</v>
      </c>
      <c r="V10" s="17" t="s">
        <v>97</v>
      </c>
    </row>
    <row r="11" ht="140.4" spans="1:24">
      <c r="A11" s="17" t="s">
        <v>102</v>
      </c>
      <c r="B11" s="17" t="s">
        <v>25</v>
      </c>
      <c r="C11" s="17" t="s">
        <v>39</v>
      </c>
      <c r="D11" s="17" t="s">
        <v>40</v>
      </c>
      <c r="F11" s="17" t="e">
        <f>_xlfn.XLOOKUP(A11,[1]sheet!$Q:$Q,[1]sheet!$Q:$Q)</f>
        <v>#N/A</v>
      </c>
      <c r="G11" s="17" t="s">
        <v>41</v>
      </c>
      <c r="H11" s="17" t="s">
        <v>42</v>
      </c>
      <c r="I11" s="17" t="s">
        <v>103</v>
      </c>
      <c r="J11" s="17" t="s">
        <v>104</v>
      </c>
      <c r="K11" s="17" t="s">
        <v>104</v>
      </c>
      <c r="L11" s="17" t="s">
        <v>105</v>
      </c>
      <c r="M11" s="17">
        <v>3500</v>
      </c>
      <c r="N11" s="17" t="s">
        <v>106</v>
      </c>
      <c r="O11" s="17" t="s">
        <v>34</v>
      </c>
      <c r="P11" s="17" t="s">
        <v>35</v>
      </c>
      <c r="Q11" s="17" t="s">
        <v>36</v>
      </c>
      <c r="R11" s="17">
        <f>203.6*21</f>
        <v>4275.6</v>
      </c>
      <c r="X11" s="17" t="s">
        <v>47</v>
      </c>
    </row>
    <row r="12" ht="140.4" spans="1:24">
      <c r="A12" s="17" t="s">
        <v>107</v>
      </c>
      <c r="B12" s="17" t="s">
        <v>25</v>
      </c>
      <c r="C12" s="17" t="s">
        <v>39</v>
      </c>
      <c r="D12" s="17" t="s">
        <v>40</v>
      </c>
      <c r="F12" s="17" t="e">
        <f>_xlfn.XLOOKUP(A12,[1]sheet!$Q:$Q,[1]sheet!$Q:$Q)</f>
        <v>#N/A</v>
      </c>
      <c r="G12" s="17" t="s">
        <v>41</v>
      </c>
      <c r="H12" s="17" t="s">
        <v>108</v>
      </c>
      <c r="I12" s="17" t="s">
        <v>109</v>
      </c>
      <c r="J12" s="17" t="s">
        <v>104</v>
      </c>
      <c r="K12" s="17" t="s">
        <v>104</v>
      </c>
      <c r="L12" s="17" t="s">
        <v>110</v>
      </c>
      <c r="M12" s="17">
        <v>2950.39</v>
      </c>
      <c r="N12" s="17" t="s">
        <v>111</v>
      </c>
      <c r="O12" s="17" t="s">
        <v>34</v>
      </c>
      <c r="P12" s="17" t="s">
        <v>35</v>
      </c>
      <c r="Q12" s="17" t="s">
        <v>36</v>
      </c>
      <c r="R12" s="17">
        <f>171.63*21</f>
        <v>3604.23</v>
      </c>
      <c r="X12" s="17" t="s">
        <v>47</v>
      </c>
    </row>
    <row r="13" ht="140.4" spans="1:24">
      <c r="A13" s="17" t="s">
        <v>112</v>
      </c>
      <c r="B13" s="17" t="s">
        <v>25</v>
      </c>
      <c r="C13" s="17" t="s">
        <v>39</v>
      </c>
      <c r="D13" s="17" t="s">
        <v>40</v>
      </c>
      <c r="F13" s="17" t="e">
        <f>_xlfn.XLOOKUP(A13,[1]sheet!$Q:$Q,[1]sheet!$Q:$Q)</f>
        <v>#N/A</v>
      </c>
      <c r="G13" s="17" t="s">
        <v>41</v>
      </c>
      <c r="H13" s="17" t="s">
        <v>113</v>
      </c>
      <c r="I13" s="17" t="s">
        <v>109</v>
      </c>
      <c r="J13" s="17" t="s">
        <v>104</v>
      </c>
      <c r="K13" s="17" t="s">
        <v>104</v>
      </c>
      <c r="L13" s="17" t="s">
        <v>114</v>
      </c>
      <c r="M13" s="17">
        <v>2367.2</v>
      </c>
      <c r="N13" s="17" t="s">
        <v>115</v>
      </c>
      <c r="O13" s="17" t="s">
        <v>34</v>
      </c>
      <c r="P13" s="17" t="s">
        <v>35</v>
      </c>
      <c r="Q13" s="17" t="s">
        <v>36</v>
      </c>
      <c r="R13" s="17">
        <f>137.7*21</f>
        <v>2891.7</v>
      </c>
      <c r="X13" s="17" t="s">
        <v>47</v>
      </c>
    </row>
    <row r="14" ht="46.8" spans="1:24">
      <c r="A14" s="17" t="s">
        <v>116</v>
      </c>
      <c r="B14" s="17" t="s">
        <v>25</v>
      </c>
      <c r="C14" s="17" t="s">
        <v>39</v>
      </c>
      <c r="D14" s="17" t="s">
        <v>117</v>
      </c>
      <c r="F14" s="17" t="e">
        <f>_xlfn.XLOOKUP(A14,[1]sheet!$Q:$Q,[1]sheet!$Q:$Q)</f>
        <v>#N/A</v>
      </c>
      <c r="G14" s="17" t="s">
        <v>62</v>
      </c>
      <c r="H14" s="17" t="s">
        <v>118</v>
      </c>
      <c r="I14" s="17" t="s">
        <v>119</v>
      </c>
      <c r="J14" s="17" t="s">
        <v>104</v>
      </c>
      <c r="K14" s="17" t="s">
        <v>104</v>
      </c>
      <c r="L14" s="17" t="s">
        <v>120</v>
      </c>
      <c r="M14" s="17">
        <v>738</v>
      </c>
      <c r="N14" s="17" t="s">
        <v>121</v>
      </c>
      <c r="O14" s="17" t="s">
        <v>34</v>
      </c>
      <c r="P14" s="17" t="s">
        <v>35</v>
      </c>
      <c r="Q14" s="17" t="s">
        <v>36</v>
      </c>
      <c r="R14" s="17">
        <f>748.5</f>
        <v>748.5</v>
      </c>
      <c r="X14" s="17" t="s">
        <v>122</v>
      </c>
    </row>
    <row r="15" ht="156" spans="1:22">
      <c r="A15" s="17" t="s">
        <v>123</v>
      </c>
      <c r="B15" s="17" t="s">
        <v>25</v>
      </c>
      <c r="C15" s="17" t="s">
        <v>124</v>
      </c>
      <c r="D15" s="17" t="s">
        <v>125</v>
      </c>
      <c r="F15" s="17" t="e">
        <f>_xlfn.XLOOKUP(A15,[1]sheet!$Q:$Q,[1]sheet!$Q:$Q)</f>
        <v>#N/A</v>
      </c>
      <c r="G15" s="17" t="s">
        <v>28</v>
      </c>
      <c r="H15" s="17" t="s">
        <v>126</v>
      </c>
      <c r="I15" s="17" t="s">
        <v>30</v>
      </c>
      <c r="J15" s="17" t="s">
        <v>104</v>
      </c>
      <c r="K15" s="17" t="s">
        <v>104</v>
      </c>
      <c r="L15" s="17" t="s">
        <v>127</v>
      </c>
      <c r="M15" s="17">
        <v>1830</v>
      </c>
      <c r="N15" s="17" t="s">
        <v>128</v>
      </c>
      <c r="O15" s="17" t="s">
        <v>34</v>
      </c>
      <c r="P15" s="17" t="s">
        <v>35</v>
      </c>
      <c r="Q15" s="17" t="s">
        <v>36</v>
      </c>
      <c r="R15" s="17">
        <f>68.2*28</f>
        <v>1909.6</v>
      </c>
      <c r="S15" s="17" t="s">
        <v>129</v>
      </c>
      <c r="V15" s="17" t="s">
        <v>130</v>
      </c>
    </row>
    <row r="16" ht="93.6" spans="1:22">
      <c r="A16" s="17" t="s">
        <v>131</v>
      </c>
      <c r="B16" s="17" t="s">
        <v>25</v>
      </c>
      <c r="C16" s="17" t="s">
        <v>124</v>
      </c>
      <c r="D16" s="17" t="s">
        <v>132</v>
      </c>
      <c r="F16" s="17" t="e">
        <f>_xlfn.XLOOKUP(A16,[1]sheet!$Q:$Q,[1]sheet!$Q:$Q)</f>
        <v>#N/A</v>
      </c>
      <c r="G16" s="17" t="s">
        <v>28</v>
      </c>
      <c r="H16" s="17" t="s">
        <v>133</v>
      </c>
      <c r="I16" s="17" t="s">
        <v>30</v>
      </c>
      <c r="J16" s="17" t="s">
        <v>104</v>
      </c>
      <c r="K16" s="17" t="s">
        <v>104</v>
      </c>
      <c r="L16" s="17" t="s">
        <v>134</v>
      </c>
      <c r="M16" s="17">
        <v>2579</v>
      </c>
      <c r="N16" s="17" t="s">
        <v>135</v>
      </c>
      <c r="O16" s="17" t="s">
        <v>34</v>
      </c>
      <c r="P16" s="17" t="s">
        <v>35</v>
      </c>
      <c r="Q16" s="17" t="s">
        <v>36</v>
      </c>
      <c r="R16" s="17">
        <f>135*28</f>
        <v>3780</v>
      </c>
      <c r="S16" s="17" t="s">
        <v>136</v>
      </c>
      <c r="V16" s="17" t="s">
        <v>137</v>
      </c>
    </row>
    <row r="17" spans="1:17">
      <c r="A17" s="17" t="s">
        <v>138</v>
      </c>
      <c r="B17" s="17" t="s">
        <v>25</v>
      </c>
      <c r="C17" s="17" t="s">
        <v>139</v>
      </c>
      <c r="D17" s="17" t="s">
        <v>140</v>
      </c>
      <c r="F17" s="17" t="e">
        <f>_xlfn.XLOOKUP(A17,[1]sheet!$Q:$Q,[1]sheet!$Q:$Q)</f>
        <v>#N/A</v>
      </c>
      <c r="G17" s="17" t="s">
        <v>28</v>
      </c>
      <c r="H17" s="17" t="s">
        <v>141</v>
      </c>
      <c r="I17" s="17" t="s">
        <v>142</v>
      </c>
      <c r="J17" s="17" t="s">
        <v>143</v>
      </c>
      <c r="K17" s="17" t="s">
        <v>143</v>
      </c>
      <c r="L17" s="17" t="s">
        <v>144</v>
      </c>
      <c r="M17" s="17">
        <v>29.8</v>
      </c>
      <c r="N17" s="17" t="s">
        <v>145</v>
      </c>
      <c r="O17" s="17" t="s">
        <v>34</v>
      </c>
      <c r="P17" s="17" t="s">
        <v>35</v>
      </c>
      <c r="Q17" s="17" t="s">
        <v>36</v>
      </c>
    </row>
    <row r="18" spans="1:17">
      <c r="A18" s="17" t="s">
        <v>146</v>
      </c>
      <c r="B18" s="17" t="s">
        <v>25</v>
      </c>
      <c r="C18" s="17" t="s">
        <v>139</v>
      </c>
      <c r="D18" s="17" t="s">
        <v>147</v>
      </c>
      <c r="F18" s="17" t="e">
        <f>_xlfn.XLOOKUP(A18,[1]sheet!$Q:$Q,[1]sheet!$Q:$Q)</f>
        <v>#N/A</v>
      </c>
      <c r="G18" s="17" t="s">
        <v>148</v>
      </c>
      <c r="H18" s="17" t="s">
        <v>149</v>
      </c>
      <c r="I18" s="17" t="s">
        <v>150</v>
      </c>
      <c r="J18" s="17" t="s">
        <v>151</v>
      </c>
      <c r="K18" s="17" t="s">
        <v>151</v>
      </c>
      <c r="L18" s="17" t="s">
        <v>152</v>
      </c>
      <c r="M18" s="17">
        <v>6.54</v>
      </c>
      <c r="N18" s="17" t="s">
        <v>153</v>
      </c>
      <c r="O18" s="17" t="s">
        <v>34</v>
      </c>
      <c r="P18" s="17" t="s">
        <v>35</v>
      </c>
      <c r="Q18" s="17" t="s">
        <v>36</v>
      </c>
    </row>
    <row r="19" ht="46.8" spans="1:24">
      <c r="A19" s="17" t="s">
        <v>154</v>
      </c>
      <c r="B19" s="17" t="s">
        <v>25</v>
      </c>
      <c r="C19" s="17" t="s">
        <v>39</v>
      </c>
      <c r="D19" s="17" t="s">
        <v>155</v>
      </c>
      <c r="E19" s="17" t="s">
        <v>156</v>
      </c>
      <c r="F19" s="17" t="str">
        <f>_xlfn.XLOOKUP(A19,[1]sheet!$Q:$Q,[1]sheet!$Q:$Q)</f>
        <v>XA04ADF719B001010104488</v>
      </c>
      <c r="G19" s="17" t="s">
        <v>62</v>
      </c>
      <c r="H19" s="17" t="s">
        <v>157</v>
      </c>
      <c r="I19" s="17" t="s">
        <v>158</v>
      </c>
      <c r="J19" s="17" t="s">
        <v>159</v>
      </c>
      <c r="K19" s="17" t="s">
        <v>159</v>
      </c>
      <c r="L19" s="17" t="s">
        <v>160</v>
      </c>
      <c r="M19" s="17">
        <v>136</v>
      </c>
      <c r="N19" s="17" t="s">
        <v>161</v>
      </c>
      <c r="O19" s="17" t="s">
        <v>34</v>
      </c>
      <c r="P19" s="17" t="s">
        <v>35</v>
      </c>
      <c r="Q19" s="17" t="s">
        <v>36</v>
      </c>
      <c r="R19" s="17">
        <f>136</f>
        <v>136</v>
      </c>
      <c r="X19" s="17" t="s">
        <v>162</v>
      </c>
    </row>
    <row r="20" spans="1:17">
      <c r="A20" s="17" t="s">
        <v>163</v>
      </c>
      <c r="B20" s="17" t="s">
        <v>25</v>
      </c>
      <c r="C20" s="17" t="s">
        <v>139</v>
      </c>
      <c r="D20" s="17" t="s">
        <v>164</v>
      </c>
      <c r="E20" s="17" t="s">
        <v>165</v>
      </c>
      <c r="F20" s="17" t="e">
        <f>_xlfn.XLOOKUP(A20,[1]sheet!$Q:$Q,[1]sheet!$Q:$Q)</f>
        <v>#N/A</v>
      </c>
      <c r="G20" s="17" t="s">
        <v>166</v>
      </c>
      <c r="H20" s="17" t="s">
        <v>167</v>
      </c>
      <c r="I20" s="17" t="s">
        <v>168</v>
      </c>
      <c r="J20" s="17" t="s">
        <v>169</v>
      </c>
      <c r="K20" s="17" t="s">
        <v>169</v>
      </c>
      <c r="L20" s="17" t="s">
        <v>170</v>
      </c>
      <c r="M20" s="17">
        <v>9.9</v>
      </c>
      <c r="N20" s="17" t="s">
        <v>171</v>
      </c>
      <c r="O20" s="17" t="s">
        <v>34</v>
      </c>
      <c r="P20" s="17" t="s">
        <v>35</v>
      </c>
      <c r="Q20" s="17" t="s">
        <v>36</v>
      </c>
    </row>
    <row r="21" ht="93.6" spans="1:22">
      <c r="A21" s="17" t="s">
        <v>172</v>
      </c>
      <c r="B21" s="17" t="s">
        <v>25</v>
      </c>
      <c r="C21" s="17" t="s">
        <v>26</v>
      </c>
      <c r="D21" s="17" t="s">
        <v>173</v>
      </c>
      <c r="F21" s="17" t="e">
        <f>_xlfn.XLOOKUP(A21,[1]sheet!$Q:$Q,[1]sheet!$Q:$Q)</f>
        <v>#N/A</v>
      </c>
      <c r="G21" s="17" t="s">
        <v>81</v>
      </c>
      <c r="H21" s="17" t="s">
        <v>174</v>
      </c>
      <c r="I21" s="17" t="s">
        <v>175</v>
      </c>
      <c r="J21" s="17" t="s">
        <v>176</v>
      </c>
      <c r="K21" s="17" t="s">
        <v>176</v>
      </c>
      <c r="L21" s="17" t="s">
        <v>177</v>
      </c>
      <c r="M21" s="17">
        <v>39.57</v>
      </c>
      <c r="N21" s="17" t="s">
        <v>178</v>
      </c>
      <c r="O21" s="17" t="s">
        <v>34</v>
      </c>
      <c r="P21" s="17" t="s">
        <v>35</v>
      </c>
      <c r="Q21" s="17" t="s">
        <v>36</v>
      </c>
      <c r="R21" s="17">
        <f>0.66*60</f>
        <v>39.6</v>
      </c>
      <c r="V21" s="17" t="s">
        <v>179</v>
      </c>
    </row>
    <row r="22" ht="62.4" spans="1:18">
      <c r="A22" s="17" t="s">
        <v>180</v>
      </c>
      <c r="B22" s="17" t="s">
        <v>25</v>
      </c>
      <c r="C22" s="17" t="s">
        <v>181</v>
      </c>
      <c r="D22" s="17" t="s">
        <v>182</v>
      </c>
      <c r="E22" s="17" t="s">
        <v>183</v>
      </c>
      <c r="F22" s="17" t="e">
        <f>_xlfn.XLOOKUP(A22,[1]sheet!$Q:$Q,[1]sheet!$Q:$Q)</f>
        <v>#N/A</v>
      </c>
      <c r="G22" s="17" t="s">
        <v>28</v>
      </c>
      <c r="H22" s="17" t="s">
        <v>184</v>
      </c>
      <c r="I22" s="17" t="s">
        <v>185</v>
      </c>
      <c r="J22" s="17" t="s">
        <v>186</v>
      </c>
      <c r="K22" s="17" t="s">
        <v>186</v>
      </c>
      <c r="L22" s="17" t="s">
        <v>187</v>
      </c>
      <c r="M22" s="17">
        <v>208.2</v>
      </c>
      <c r="N22" s="17" t="s">
        <v>188</v>
      </c>
      <c r="O22" s="17" t="s">
        <v>34</v>
      </c>
      <c r="P22" s="17" t="s">
        <v>35</v>
      </c>
      <c r="Q22" s="17" t="s">
        <v>36</v>
      </c>
      <c r="R22" s="17">
        <f>3.47*60</f>
        <v>208.2</v>
      </c>
    </row>
    <row r="23" ht="62.4" spans="1:22">
      <c r="A23" s="17" t="s">
        <v>189</v>
      </c>
      <c r="B23" s="17" t="s">
        <v>25</v>
      </c>
      <c r="C23" s="17" t="s">
        <v>190</v>
      </c>
      <c r="D23" s="17" t="s">
        <v>191</v>
      </c>
      <c r="F23" s="17" t="e">
        <f>_xlfn.XLOOKUP(A23,[1]sheet!$Q:$Q,[1]sheet!$Q:$Q)</f>
        <v>#N/A</v>
      </c>
      <c r="G23" s="17" t="s">
        <v>62</v>
      </c>
      <c r="H23" s="17" t="s">
        <v>192</v>
      </c>
      <c r="I23" s="17" t="s">
        <v>193</v>
      </c>
      <c r="J23" s="17" t="s">
        <v>194</v>
      </c>
      <c r="K23" s="17" t="s">
        <v>194</v>
      </c>
      <c r="L23" s="17" t="s">
        <v>195</v>
      </c>
      <c r="M23" s="17">
        <v>258</v>
      </c>
      <c r="N23" s="17" t="s">
        <v>196</v>
      </c>
      <c r="O23" s="17" t="s">
        <v>34</v>
      </c>
      <c r="P23" s="17" t="s">
        <v>35</v>
      </c>
      <c r="Q23" s="17" t="s">
        <v>36</v>
      </c>
      <c r="R23" s="17">
        <v>315.27</v>
      </c>
      <c r="V23" s="17" t="s">
        <v>197</v>
      </c>
    </row>
    <row r="24" ht="78" spans="1:24">
      <c r="A24" s="17" t="s">
        <v>198</v>
      </c>
      <c r="B24" s="17" t="s">
        <v>25</v>
      </c>
      <c r="C24" s="17" t="s">
        <v>39</v>
      </c>
      <c r="D24" s="17" t="s">
        <v>199</v>
      </c>
      <c r="E24" s="17" t="s">
        <v>156</v>
      </c>
      <c r="F24" s="17" t="str">
        <f>_xlfn.XLOOKUP(A24,[1]sheet!$Q:$Q,[1]sheet!$Q:$Q)</f>
        <v>XA12BAF601B002010104929</v>
      </c>
      <c r="G24" s="17" t="s">
        <v>62</v>
      </c>
      <c r="H24" s="17" t="s">
        <v>200</v>
      </c>
      <c r="I24" s="17" t="s">
        <v>201</v>
      </c>
      <c r="J24" s="17" t="s">
        <v>202</v>
      </c>
      <c r="K24" s="17" t="s">
        <v>202</v>
      </c>
      <c r="L24" s="17" t="s">
        <v>203</v>
      </c>
      <c r="M24" s="17">
        <v>12.5</v>
      </c>
      <c r="N24" s="17" t="s">
        <v>204</v>
      </c>
      <c r="O24" s="17" t="s">
        <v>34</v>
      </c>
      <c r="P24" s="17" t="s">
        <v>35</v>
      </c>
      <c r="Q24" s="17" t="s">
        <v>36</v>
      </c>
      <c r="R24" s="17">
        <v>12.5</v>
      </c>
      <c r="X24" s="17" t="s">
        <v>205</v>
      </c>
    </row>
    <row r="25" spans="1:17">
      <c r="A25" s="17" t="s">
        <v>206</v>
      </c>
      <c r="B25" s="17" t="s">
        <v>25</v>
      </c>
      <c r="C25" s="17" t="s">
        <v>139</v>
      </c>
      <c r="D25" s="17" t="s">
        <v>207</v>
      </c>
      <c r="F25" s="17" t="e">
        <f>_xlfn.XLOOKUP(A25,[1]sheet!$Q:$Q,[1]sheet!$Q:$Q)</f>
        <v>#N/A</v>
      </c>
      <c r="G25" s="17" t="s">
        <v>208</v>
      </c>
      <c r="H25" s="17" t="s">
        <v>209</v>
      </c>
      <c r="I25" s="17" t="s">
        <v>210</v>
      </c>
      <c r="J25" s="17" t="s">
        <v>211</v>
      </c>
      <c r="K25" s="17" t="s">
        <v>211</v>
      </c>
      <c r="L25" s="17" t="s">
        <v>212</v>
      </c>
      <c r="M25" s="17">
        <v>26.8</v>
      </c>
      <c r="N25" s="17" t="s">
        <v>213</v>
      </c>
      <c r="O25" s="17" t="s">
        <v>34</v>
      </c>
      <c r="P25" s="17" t="s">
        <v>35</v>
      </c>
      <c r="Q25" s="17" t="s">
        <v>36</v>
      </c>
    </row>
    <row r="26" ht="62.4" spans="1:19">
      <c r="A26" s="17" t="s">
        <v>214</v>
      </c>
      <c r="B26" s="17" t="s">
        <v>25</v>
      </c>
      <c r="C26" s="17" t="s">
        <v>79</v>
      </c>
      <c r="D26" s="17" t="s">
        <v>215</v>
      </c>
      <c r="E26" s="17" t="s">
        <v>183</v>
      </c>
      <c r="F26" s="17" t="e">
        <f>_xlfn.XLOOKUP(A26,[1]sheet!$Q:$Q,[1]sheet!$Q:$Q)</f>
        <v>#N/A</v>
      </c>
      <c r="G26" s="17" t="s">
        <v>216</v>
      </c>
      <c r="H26" s="17" t="s">
        <v>217</v>
      </c>
      <c r="I26" s="17" t="s">
        <v>218</v>
      </c>
      <c r="J26" s="17" t="s">
        <v>219</v>
      </c>
      <c r="K26" s="17" t="s">
        <v>219</v>
      </c>
      <c r="L26" s="17" t="s">
        <v>220</v>
      </c>
      <c r="M26" s="17">
        <v>7620</v>
      </c>
      <c r="N26" s="17" t="s">
        <v>221</v>
      </c>
      <c r="O26" s="17" t="s">
        <v>34</v>
      </c>
      <c r="P26" s="17" t="s">
        <v>35</v>
      </c>
      <c r="Q26" s="17" t="s">
        <v>36</v>
      </c>
      <c r="R26" s="17">
        <f>381*20</f>
        <v>7620</v>
      </c>
      <c r="S26" s="17" t="s">
        <v>222</v>
      </c>
    </row>
    <row r="27" ht="109.2" spans="1:22">
      <c r="A27" s="17" t="s">
        <v>223</v>
      </c>
      <c r="B27" s="17" t="s">
        <v>25</v>
      </c>
      <c r="C27" s="17" t="s">
        <v>224</v>
      </c>
      <c r="D27" s="17" t="s">
        <v>225</v>
      </c>
      <c r="E27" s="17" t="s">
        <v>165</v>
      </c>
      <c r="F27" s="17" t="e">
        <f>_xlfn.XLOOKUP(A27,[1]sheet!$Q:$Q,[1]sheet!$Q:$Q)</f>
        <v>#N/A</v>
      </c>
      <c r="G27" s="17" t="s">
        <v>62</v>
      </c>
      <c r="H27" s="17" t="s">
        <v>226</v>
      </c>
      <c r="I27" s="17" t="s">
        <v>227</v>
      </c>
      <c r="J27" s="17" t="s">
        <v>228</v>
      </c>
      <c r="K27" s="17" t="s">
        <v>229</v>
      </c>
      <c r="L27" s="17" t="s">
        <v>230</v>
      </c>
      <c r="M27" s="17">
        <v>4279.99</v>
      </c>
      <c r="N27" s="17" t="s">
        <v>231</v>
      </c>
      <c r="O27" s="17" t="s">
        <v>34</v>
      </c>
      <c r="P27" s="17" t="s">
        <v>35</v>
      </c>
      <c r="Q27" s="17" t="s">
        <v>36</v>
      </c>
      <c r="R27" s="17">
        <v>4280</v>
      </c>
      <c r="V27" s="17" t="s">
        <v>232</v>
      </c>
    </row>
    <row r="28" spans="1:17">
      <c r="A28" s="17" t="s">
        <v>233</v>
      </c>
      <c r="B28" s="17" t="s">
        <v>25</v>
      </c>
      <c r="C28" s="17" t="s">
        <v>139</v>
      </c>
      <c r="D28" s="17" t="s">
        <v>234</v>
      </c>
      <c r="F28" s="17" t="e">
        <f>_xlfn.XLOOKUP(A28,[1]sheet!$Q:$Q,[1]sheet!$Q:$Q)</f>
        <v>#N/A</v>
      </c>
      <c r="G28" s="17" t="s">
        <v>62</v>
      </c>
      <c r="H28" s="17" t="s">
        <v>235</v>
      </c>
      <c r="I28" s="17" t="s">
        <v>236</v>
      </c>
      <c r="J28" s="17" t="s">
        <v>211</v>
      </c>
      <c r="K28" s="17" t="s">
        <v>211</v>
      </c>
      <c r="L28" s="17" t="s">
        <v>237</v>
      </c>
      <c r="M28" s="17">
        <v>7.95</v>
      </c>
      <c r="N28" s="17" t="s">
        <v>238</v>
      </c>
      <c r="O28" s="17" t="s">
        <v>34</v>
      </c>
      <c r="P28" s="17" t="s">
        <v>35</v>
      </c>
      <c r="Q28" s="17" t="s">
        <v>36</v>
      </c>
    </row>
    <row r="29" ht="93.6" spans="1:24">
      <c r="A29" s="17" t="s">
        <v>239</v>
      </c>
      <c r="B29" s="17" t="s">
        <v>25</v>
      </c>
      <c r="C29" s="17" t="s">
        <v>39</v>
      </c>
      <c r="D29" s="17" t="s">
        <v>240</v>
      </c>
      <c r="E29" s="17" t="s">
        <v>156</v>
      </c>
      <c r="F29" s="17" t="str">
        <f>_xlfn.XLOOKUP(A29,[1]sheet!$Q:$Q,[1]sheet!$Q:$Q)</f>
        <v>XB05BBT183B002010102189</v>
      </c>
      <c r="G29" s="17" t="s">
        <v>62</v>
      </c>
      <c r="H29" s="17" t="s">
        <v>241</v>
      </c>
      <c r="I29" s="17" t="s">
        <v>242</v>
      </c>
      <c r="J29" s="17" t="s">
        <v>243</v>
      </c>
      <c r="K29" s="17" t="s">
        <v>243</v>
      </c>
      <c r="L29" s="17" t="s">
        <v>244</v>
      </c>
      <c r="M29" s="17">
        <v>14.8</v>
      </c>
      <c r="N29" s="17" t="s">
        <v>245</v>
      </c>
      <c r="O29" s="17" t="s">
        <v>34</v>
      </c>
      <c r="P29" s="17" t="s">
        <v>35</v>
      </c>
      <c r="Q29" s="17" t="s">
        <v>36</v>
      </c>
      <c r="R29" s="17">
        <v>14.8</v>
      </c>
      <c r="X29" s="17" t="s">
        <v>246</v>
      </c>
    </row>
    <row r="30" ht="93.6" spans="1:24">
      <c r="A30" s="17" t="s">
        <v>247</v>
      </c>
      <c r="B30" s="17" t="s">
        <v>25</v>
      </c>
      <c r="C30" s="17" t="s">
        <v>39</v>
      </c>
      <c r="D30" s="17" t="s">
        <v>240</v>
      </c>
      <c r="F30" s="17" t="e">
        <f>_xlfn.XLOOKUP(A30,[1]sheet!$Q:$Q,[1]sheet!$Q:$Q)</f>
        <v>#N/A</v>
      </c>
      <c r="G30" s="17" t="s">
        <v>62</v>
      </c>
      <c r="H30" s="17" t="s">
        <v>241</v>
      </c>
      <c r="I30" s="17" t="s">
        <v>242</v>
      </c>
      <c r="J30" s="17" t="s">
        <v>248</v>
      </c>
      <c r="K30" s="17" t="s">
        <v>248</v>
      </c>
      <c r="L30" s="17" t="s">
        <v>249</v>
      </c>
      <c r="M30" s="17">
        <v>14.8</v>
      </c>
      <c r="N30" s="17" t="s">
        <v>250</v>
      </c>
      <c r="O30" s="17" t="s">
        <v>34</v>
      </c>
      <c r="P30" s="17" t="s">
        <v>35</v>
      </c>
      <c r="Q30" s="17" t="s">
        <v>36</v>
      </c>
      <c r="R30" s="17">
        <v>14.8</v>
      </c>
      <c r="X30" s="17" t="s">
        <v>246</v>
      </c>
    </row>
    <row r="31" ht="46.8" spans="1:21">
      <c r="A31" s="17" t="s">
        <v>251</v>
      </c>
      <c r="B31" s="17" t="s">
        <v>25</v>
      </c>
      <c r="C31" s="17" t="s">
        <v>60</v>
      </c>
      <c r="D31" s="17" t="s">
        <v>252</v>
      </c>
      <c r="E31" s="17" t="s">
        <v>156</v>
      </c>
      <c r="F31" s="17" t="str">
        <f>_xlfn.XLOOKUP(A31,[1]sheet!$Q:$Q,[1]sheet!$Q:$Q)</f>
        <v>XB05CXS291S002010104653</v>
      </c>
      <c r="G31" s="17" t="s">
        <v>253</v>
      </c>
      <c r="H31" s="17" t="s">
        <v>254</v>
      </c>
      <c r="I31" s="17" t="s">
        <v>255</v>
      </c>
      <c r="J31" s="17" t="s">
        <v>256</v>
      </c>
      <c r="K31" s="17" t="s">
        <v>256</v>
      </c>
      <c r="L31" s="17" t="s">
        <v>257</v>
      </c>
      <c r="M31" s="17">
        <v>164.8</v>
      </c>
      <c r="N31" s="17" t="s">
        <v>258</v>
      </c>
      <c r="O31" s="17" t="s">
        <v>34</v>
      </c>
      <c r="P31" s="17" t="s">
        <v>35</v>
      </c>
      <c r="Q31" s="17" t="s">
        <v>36</v>
      </c>
      <c r="R31" s="17">
        <v>168.16</v>
      </c>
      <c r="U31" s="17" t="s">
        <v>259</v>
      </c>
    </row>
    <row r="32" ht="46.8" spans="1:22">
      <c r="A32" s="17" t="s">
        <v>260</v>
      </c>
      <c r="B32" s="17" t="s">
        <v>25</v>
      </c>
      <c r="C32" s="17" t="s">
        <v>49</v>
      </c>
      <c r="D32" s="17" t="s">
        <v>50</v>
      </c>
      <c r="E32" s="17" t="s">
        <v>165</v>
      </c>
      <c r="F32" s="17" t="e">
        <f>_xlfn.XLOOKUP(A32,[1]sheet!$Q:$Q,[1]sheet!$Q:$Q)</f>
        <v>#N/A</v>
      </c>
      <c r="G32" s="17" t="s">
        <v>261</v>
      </c>
      <c r="H32" s="17" t="s">
        <v>51</v>
      </c>
      <c r="I32" s="17" t="s">
        <v>262</v>
      </c>
      <c r="J32" s="17" t="s">
        <v>263</v>
      </c>
      <c r="K32" s="17" t="s">
        <v>263</v>
      </c>
      <c r="L32" s="17" t="s">
        <v>264</v>
      </c>
      <c r="M32" s="17">
        <v>3726</v>
      </c>
      <c r="N32" s="17" t="s">
        <v>265</v>
      </c>
      <c r="O32" s="17" t="s">
        <v>34</v>
      </c>
      <c r="P32" s="17" t="s">
        <v>35</v>
      </c>
      <c r="Q32" s="17" t="s">
        <v>36</v>
      </c>
      <c r="R32" s="17">
        <f>134.55*30</f>
        <v>4036.5</v>
      </c>
      <c r="S32" s="17" t="s">
        <v>57</v>
      </c>
      <c r="V32" s="17" t="s">
        <v>58</v>
      </c>
    </row>
    <row r="33" ht="93.6" spans="1:22">
      <c r="A33" s="17" t="s">
        <v>266</v>
      </c>
      <c r="B33" s="17" t="s">
        <v>25</v>
      </c>
      <c r="C33" s="17" t="s">
        <v>224</v>
      </c>
      <c r="D33" s="17" t="s">
        <v>267</v>
      </c>
      <c r="E33" s="17" t="s">
        <v>183</v>
      </c>
      <c r="F33" s="17" t="e">
        <f>_xlfn.XLOOKUP(A33,[1]sheet!$Q:$Q,[1]sheet!$Q:$Q)</f>
        <v>#N/A</v>
      </c>
      <c r="G33" s="17" t="s">
        <v>28</v>
      </c>
      <c r="H33" s="17" t="s">
        <v>51</v>
      </c>
      <c r="I33" s="17" t="s">
        <v>268</v>
      </c>
      <c r="J33" s="17" t="s">
        <v>269</v>
      </c>
      <c r="K33" s="17" t="s">
        <v>270</v>
      </c>
      <c r="L33" s="17" t="s">
        <v>271</v>
      </c>
      <c r="M33" s="17">
        <v>196.84</v>
      </c>
      <c r="N33" s="17" t="s">
        <v>272</v>
      </c>
      <c r="O33" s="17" t="s">
        <v>34</v>
      </c>
      <c r="P33" s="17" t="s">
        <v>35</v>
      </c>
      <c r="Q33" s="17" t="s">
        <v>36</v>
      </c>
      <c r="R33" s="17">
        <f>7.03*28</f>
        <v>196.84</v>
      </c>
      <c r="S33" s="17" t="s">
        <v>273</v>
      </c>
      <c r="V33" s="17" t="s">
        <v>273</v>
      </c>
    </row>
    <row r="34" ht="46.8" spans="1:24">
      <c r="A34" s="17" t="s">
        <v>274</v>
      </c>
      <c r="B34" s="17" t="s">
        <v>25</v>
      </c>
      <c r="C34" s="17" t="s">
        <v>39</v>
      </c>
      <c r="D34" s="17" t="s">
        <v>275</v>
      </c>
      <c r="E34" s="17" t="s">
        <v>156</v>
      </c>
      <c r="F34" s="17" t="str">
        <f>_xlfn.XLOOKUP(A34,[1]sheet!$Q:$Q,[1]sheet!$Q:$Q)</f>
        <v>XC03XAT151A001010102013</v>
      </c>
      <c r="G34" s="17" t="s">
        <v>28</v>
      </c>
      <c r="H34" s="17" t="s">
        <v>276</v>
      </c>
      <c r="I34" s="17" t="s">
        <v>277</v>
      </c>
      <c r="J34" s="17" t="s">
        <v>278</v>
      </c>
      <c r="K34" s="17" t="s">
        <v>278</v>
      </c>
      <c r="L34" s="17" t="s">
        <v>279</v>
      </c>
      <c r="M34" s="17">
        <v>240</v>
      </c>
      <c r="N34" s="17" t="s">
        <v>280</v>
      </c>
      <c r="O34" s="17" t="s">
        <v>34</v>
      </c>
      <c r="P34" s="17" t="s">
        <v>35</v>
      </c>
      <c r="Q34" s="17" t="s">
        <v>36</v>
      </c>
      <c r="R34" s="17">
        <f>30.27*8</f>
        <v>242.16</v>
      </c>
      <c r="X34" s="17" t="s">
        <v>281</v>
      </c>
    </row>
    <row r="35" ht="46.8" spans="1:24">
      <c r="A35" s="17" t="s">
        <v>282</v>
      </c>
      <c r="B35" s="17" t="s">
        <v>25</v>
      </c>
      <c r="C35" s="17" t="s">
        <v>39</v>
      </c>
      <c r="D35" s="17" t="s">
        <v>275</v>
      </c>
      <c r="F35" s="17" t="e">
        <f>_xlfn.XLOOKUP(A35,[1]sheet!$Q:$Q,[1]sheet!$Q:$Q)</f>
        <v>#N/A</v>
      </c>
      <c r="G35" s="17" t="s">
        <v>28</v>
      </c>
      <c r="H35" s="17" t="s">
        <v>276</v>
      </c>
      <c r="I35" s="17" t="s">
        <v>283</v>
      </c>
      <c r="J35" s="17" t="s">
        <v>284</v>
      </c>
      <c r="K35" s="17" t="s">
        <v>284</v>
      </c>
      <c r="L35" s="17" t="s">
        <v>285</v>
      </c>
      <c r="M35" s="17">
        <v>301</v>
      </c>
      <c r="N35" s="17" t="s">
        <v>286</v>
      </c>
      <c r="O35" s="17" t="s">
        <v>34</v>
      </c>
      <c r="P35" s="17" t="s">
        <v>35</v>
      </c>
      <c r="Q35" s="17" t="s">
        <v>36</v>
      </c>
      <c r="R35" s="17">
        <f>30.27*10</f>
        <v>302.7</v>
      </c>
      <c r="X35" s="17" t="s">
        <v>281</v>
      </c>
    </row>
    <row r="36" spans="1:17">
      <c r="A36" s="17" t="s">
        <v>287</v>
      </c>
      <c r="B36" s="17" t="s">
        <v>25</v>
      </c>
      <c r="C36" s="17" t="s">
        <v>139</v>
      </c>
      <c r="D36" s="17" t="s">
        <v>288</v>
      </c>
      <c r="E36" s="17" t="s">
        <v>289</v>
      </c>
      <c r="F36" s="17" t="e">
        <f>_xlfn.XLOOKUP(A36,[1]sheet!$Q:$Q,[1]sheet!$Q:$Q)</f>
        <v>#N/A</v>
      </c>
      <c r="G36" s="17" t="s">
        <v>28</v>
      </c>
      <c r="H36" s="17" t="s">
        <v>290</v>
      </c>
      <c r="I36" s="17" t="s">
        <v>291</v>
      </c>
      <c r="J36" s="17" t="s">
        <v>151</v>
      </c>
      <c r="K36" s="17" t="s">
        <v>151</v>
      </c>
      <c r="L36" s="17" t="s">
        <v>292</v>
      </c>
      <c r="M36" s="17">
        <v>5.79</v>
      </c>
      <c r="N36" s="17" t="s">
        <v>293</v>
      </c>
      <c r="O36" s="17" t="s">
        <v>34</v>
      </c>
      <c r="P36" s="17" t="s">
        <v>35</v>
      </c>
      <c r="Q36" s="17" t="s">
        <v>36</v>
      </c>
    </row>
    <row r="37" ht="202.8" spans="1:22">
      <c r="A37" s="17" t="s">
        <v>294</v>
      </c>
      <c r="B37" s="17" t="s">
        <v>25</v>
      </c>
      <c r="C37" s="17" t="s">
        <v>26</v>
      </c>
      <c r="D37" s="17" t="s">
        <v>295</v>
      </c>
      <c r="F37" s="17" t="e">
        <f>_xlfn.XLOOKUP(A37,[1]sheet!$Q:$Q,[1]sheet!$Q:$Q)</f>
        <v>#N/A</v>
      </c>
      <c r="G37" s="17" t="s">
        <v>208</v>
      </c>
      <c r="H37" s="17" t="s">
        <v>296</v>
      </c>
      <c r="I37" s="17" t="s">
        <v>297</v>
      </c>
      <c r="J37" s="17" t="s">
        <v>298</v>
      </c>
      <c r="K37" s="17" t="s">
        <v>298</v>
      </c>
      <c r="L37" s="17" t="s">
        <v>299</v>
      </c>
      <c r="M37" s="17">
        <v>305.65</v>
      </c>
      <c r="N37" s="17" t="s">
        <v>300</v>
      </c>
      <c r="O37" s="17" t="s">
        <v>34</v>
      </c>
      <c r="P37" s="17" t="s">
        <v>35</v>
      </c>
      <c r="Q37" s="17" t="s">
        <v>36</v>
      </c>
      <c r="R37" s="17">
        <f>305.66</f>
        <v>305.66</v>
      </c>
      <c r="S37" s="17" t="s">
        <v>301</v>
      </c>
      <c r="V37" s="17" t="s">
        <v>302</v>
      </c>
    </row>
    <row r="38" ht="409.5" spans="1:22">
      <c r="A38" s="17" t="s">
        <v>303</v>
      </c>
      <c r="B38" s="17" t="s">
        <v>25</v>
      </c>
      <c r="C38" s="17" t="s">
        <v>49</v>
      </c>
      <c r="D38" s="17" t="s">
        <v>304</v>
      </c>
      <c r="F38" s="17" t="e">
        <f>_xlfn.XLOOKUP(A38,[1]sheet!$Q:$Q,[1]sheet!$Q:$Q)</f>
        <v>#N/A</v>
      </c>
      <c r="G38" s="17" t="s">
        <v>261</v>
      </c>
      <c r="H38" s="17" t="s">
        <v>305</v>
      </c>
      <c r="I38" s="17" t="s">
        <v>306</v>
      </c>
      <c r="J38" s="17" t="s">
        <v>307</v>
      </c>
      <c r="K38" s="17" t="s">
        <v>307</v>
      </c>
      <c r="L38" s="17" t="s">
        <v>308</v>
      </c>
      <c r="M38" s="17">
        <v>33.6</v>
      </c>
      <c r="N38" s="17" t="s">
        <v>309</v>
      </c>
      <c r="O38" s="17" t="s">
        <v>34</v>
      </c>
      <c r="P38" s="17" t="s">
        <v>35</v>
      </c>
      <c r="Q38" s="17" t="s">
        <v>36</v>
      </c>
      <c r="R38" s="17">
        <f>3.04*12</f>
        <v>36.48</v>
      </c>
      <c r="S38" s="17" t="s">
        <v>310</v>
      </c>
      <c r="V38" s="17" t="s">
        <v>311</v>
      </c>
    </row>
    <row r="39" ht="409.5" spans="1:22">
      <c r="A39" s="17" t="s">
        <v>312</v>
      </c>
      <c r="B39" s="17" t="s">
        <v>25</v>
      </c>
      <c r="C39" s="17" t="s">
        <v>49</v>
      </c>
      <c r="D39" s="17" t="s">
        <v>304</v>
      </c>
      <c r="F39" s="17" t="e">
        <f>_xlfn.XLOOKUP(A39,[1]sheet!$Q:$Q,[1]sheet!$Q:$Q)</f>
        <v>#N/A</v>
      </c>
      <c r="G39" s="17" t="s">
        <v>261</v>
      </c>
      <c r="H39" s="17" t="s">
        <v>313</v>
      </c>
      <c r="I39" s="17" t="s">
        <v>314</v>
      </c>
      <c r="J39" s="17" t="s">
        <v>307</v>
      </c>
      <c r="K39" s="17" t="s">
        <v>307</v>
      </c>
      <c r="L39" s="17" t="s">
        <v>315</v>
      </c>
      <c r="M39" s="17">
        <v>57.12</v>
      </c>
      <c r="N39" s="17" t="s">
        <v>316</v>
      </c>
      <c r="O39" s="17" t="s">
        <v>34</v>
      </c>
      <c r="P39" s="17" t="s">
        <v>35</v>
      </c>
      <c r="Q39" s="17" t="s">
        <v>36</v>
      </c>
      <c r="R39" s="17">
        <f>5.16*12</f>
        <v>61.92</v>
      </c>
      <c r="S39" s="17" t="s">
        <v>310</v>
      </c>
      <c r="V39" s="17" t="s">
        <v>311</v>
      </c>
    </row>
    <row r="40" ht="156" spans="1:22">
      <c r="A40" s="17" t="s">
        <v>317</v>
      </c>
      <c r="B40" s="17" t="s">
        <v>25</v>
      </c>
      <c r="C40" s="17" t="s">
        <v>49</v>
      </c>
      <c r="D40" s="17" t="s">
        <v>318</v>
      </c>
      <c r="E40" s="17" t="s">
        <v>183</v>
      </c>
      <c r="F40" s="17" t="e">
        <f>_xlfn.XLOOKUP(A40,[1]sheet!$Q:$Q,[1]sheet!$Q:$Q)</f>
        <v>#N/A</v>
      </c>
      <c r="G40" s="17" t="s">
        <v>62</v>
      </c>
      <c r="H40" s="17" t="s">
        <v>319</v>
      </c>
      <c r="I40" s="17" t="s">
        <v>320</v>
      </c>
      <c r="J40" s="17" t="s">
        <v>321</v>
      </c>
      <c r="K40" s="17" t="s">
        <v>322</v>
      </c>
      <c r="L40" s="17" t="s">
        <v>323</v>
      </c>
      <c r="M40" s="17">
        <v>612</v>
      </c>
      <c r="N40" s="17" t="s">
        <v>324</v>
      </c>
      <c r="O40" s="17" t="s">
        <v>34</v>
      </c>
      <c r="P40" s="17" t="s">
        <v>35</v>
      </c>
      <c r="Q40" s="17" t="s">
        <v>36</v>
      </c>
      <c r="R40" s="17" t="s">
        <v>87</v>
      </c>
      <c r="S40" s="17" t="s">
        <v>325</v>
      </c>
      <c r="V40" s="17" t="s">
        <v>326</v>
      </c>
    </row>
    <row r="41" spans="1:17">
      <c r="A41" s="17" t="s">
        <v>327</v>
      </c>
      <c r="B41" s="17" t="s">
        <v>25</v>
      </c>
      <c r="C41" s="17" t="s">
        <v>139</v>
      </c>
      <c r="D41" s="17" t="s">
        <v>328</v>
      </c>
      <c r="F41" s="17" t="e">
        <f>_xlfn.XLOOKUP(A41,[1]sheet!$Q:$Q,[1]sheet!$Q:$Q)</f>
        <v>#N/A</v>
      </c>
      <c r="G41" s="17" t="s">
        <v>329</v>
      </c>
      <c r="H41" s="17" t="s">
        <v>330</v>
      </c>
      <c r="I41" s="17" t="s">
        <v>331</v>
      </c>
      <c r="J41" s="17" t="s">
        <v>332</v>
      </c>
      <c r="K41" s="17" t="s">
        <v>332</v>
      </c>
      <c r="L41" s="17" t="s">
        <v>333</v>
      </c>
      <c r="M41" s="17">
        <v>26</v>
      </c>
      <c r="N41" s="17" t="s">
        <v>334</v>
      </c>
      <c r="O41" s="17" t="s">
        <v>34</v>
      </c>
      <c r="P41" s="17" t="s">
        <v>35</v>
      </c>
      <c r="Q41" s="17" t="s">
        <v>36</v>
      </c>
    </row>
    <row r="42" spans="1:17">
      <c r="A42" s="17" t="s">
        <v>335</v>
      </c>
      <c r="B42" s="17" t="s">
        <v>25</v>
      </c>
      <c r="C42" s="17" t="s">
        <v>139</v>
      </c>
      <c r="D42" s="17" t="s">
        <v>328</v>
      </c>
      <c r="F42" s="17" t="e">
        <f>_xlfn.XLOOKUP(A42,[1]sheet!$Q:$Q,[1]sheet!$Q:$Q)</f>
        <v>#N/A</v>
      </c>
      <c r="G42" s="17" t="s">
        <v>329</v>
      </c>
      <c r="H42" s="17" t="s">
        <v>336</v>
      </c>
      <c r="I42" s="17" t="s">
        <v>337</v>
      </c>
      <c r="J42" s="17" t="s">
        <v>332</v>
      </c>
      <c r="K42" s="17" t="s">
        <v>332</v>
      </c>
      <c r="L42" s="17" t="s">
        <v>333</v>
      </c>
      <c r="M42" s="17">
        <v>68</v>
      </c>
      <c r="N42" s="17" t="s">
        <v>338</v>
      </c>
      <c r="O42" s="17" t="s">
        <v>34</v>
      </c>
      <c r="P42" s="17" t="s">
        <v>35</v>
      </c>
      <c r="Q42" s="17" t="s">
        <v>36</v>
      </c>
    </row>
    <row r="43" spans="1:17">
      <c r="A43" s="17" t="s">
        <v>339</v>
      </c>
      <c r="B43" s="17" t="s">
        <v>25</v>
      </c>
      <c r="C43" s="17" t="s">
        <v>139</v>
      </c>
      <c r="D43" s="17" t="s">
        <v>340</v>
      </c>
      <c r="F43" s="17" t="e">
        <f>_xlfn.XLOOKUP(A43,[1]sheet!$Q:$Q,[1]sheet!$Q:$Q)</f>
        <v>#N/A</v>
      </c>
      <c r="G43" s="17" t="s">
        <v>341</v>
      </c>
      <c r="H43" s="17" t="s">
        <v>241</v>
      </c>
      <c r="I43" s="17" t="s">
        <v>342</v>
      </c>
      <c r="J43" s="17" t="s">
        <v>332</v>
      </c>
      <c r="K43" s="17" t="s">
        <v>332</v>
      </c>
      <c r="L43" s="17" t="s">
        <v>343</v>
      </c>
      <c r="M43" s="17">
        <v>17.5</v>
      </c>
      <c r="N43" s="17" t="s">
        <v>344</v>
      </c>
      <c r="O43" s="17" t="s">
        <v>34</v>
      </c>
      <c r="P43" s="17" t="s">
        <v>35</v>
      </c>
      <c r="Q43" s="17" t="s">
        <v>36</v>
      </c>
    </row>
    <row r="44" spans="1:17">
      <c r="A44" s="17" t="s">
        <v>345</v>
      </c>
      <c r="B44" s="17" t="s">
        <v>25</v>
      </c>
      <c r="C44" s="17" t="s">
        <v>139</v>
      </c>
      <c r="D44" s="17" t="s">
        <v>346</v>
      </c>
      <c r="F44" s="17" t="e">
        <f>_xlfn.XLOOKUP(A44,[1]sheet!$Q:$Q,[1]sheet!$Q:$Q)</f>
        <v>#N/A</v>
      </c>
      <c r="G44" s="17" t="s">
        <v>347</v>
      </c>
      <c r="H44" s="17" t="s">
        <v>167</v>
      </c>
      <c r="I44" s="17" t="s">
        <v>348</v>
      </c>
      <c r="J44" s="17" t="s">
        <v>332</v>
      </c>
      <c r="K44" s="17" t="s">
        <v>332</v>
      </c>
      <c r="L44" s="17" t="s">
        <v>349</v>
      </c>
      <c r="M44" s="17">
        <v>3.76</v>
      </c>
      <c r="N44" s="17" t="s">
        <v>350</v>
      </c>
      <c r="O44" s="17" t="s">
        <v>34</v>
      </c>
      <c r="P44" s="17" t="s">
        <v>35</v>
      </c>
      <c r="Q44" s="17" t="s">
        <v>36</v>
      </c>
    </row>
    <row r="45" spans="1:17">
      <c r="A45" s="17" t="s">
        <v>351</v>
      </c>
      <c r="B45" s="17" t="s">
        <v>25</v>
      </c>
      <c r="C45" s="17" t="s">
        <v>139</v>
      </c>
      <c r="D45" s="17" t="s">
        <v>346</v>
      </c>
      <c r="F45" s="17" t="e">
        <f>_xlfn.XLOOKUP(A45,[1]sheet!$Q:$Q,[1]sheet!$Q:$Q)</f>
        <v>#N/A</v>
      </c>
      <c r="G45" s="17" t="s">
        <v>347</v>
      </c>
      <c r="H45" s="17" t="s">
        <v>352</v>
      </c>
      <c r="I45" s="17" t="s">
        <v>353</v>
      </c>
      <c r="J45" s="17" t="s">
        <v>332</v>
      </c>
      <c r="K45" s="17" t="s">
        <v>332</v>
      </c>
      <c r="L45" s="17" t="s">
        <v>349</v>
      </c>
      <c r="M45" s="17">
        <v>10.45</v>
      </c>
      <c r="N45" s="17" t="s">
        <v>354</v>
      </c>
      <c r="O45" s="17" t="s">
        <v>34</v>
      </c>
      <c r="P45" s="17" t="s">
        <v>35</v>
      </c>
      <c r="Q45" s="17" t="s">
        <v>36</v>
      </c>
    </row>
    <row r="46" spans="1:17">
      <c r="A46" s="17" t="s">
        <v>355</v>
      </c>
      <c r="B46" s="17" t="s">
        <v>25</v>
      </c>
      <c r="C46" s="17" t="s">
        <v>139</v>
      </c>
      <c r="D46" s="17" t="s">
        <v>356</v>
      </c>
      <c r="E46" s="17" t="s">
        <v>165</v>
      </c>
      <c r="F46" s="17" t="e">
        <f>_xlfn.XLOOKUP(A46,[1]sheet!$Q:$Q,[1]sheet!$Q:$Q)</f>
        <v>#N/A</v>
      </c>
      <c r="G46" s="17" t="s">
        <v>341</v>
      </c>
      <c r="H46" s="17" t="s">
        <v>357</v>
      </c>
      <c r="I46" s="17" t="s">
        <v>358</v>
      </c>
      <c r="J46" s="17" t="s">
        <v>332</v>
      </c>
      <c r="K46" s="17" t="s">
        <v>332</v>
      </c>
      <c r="L46" s="17" t="s">
        <v>359</v>
      </c>
      <c r="M46" s="17">
        <v>100.1</v>
      </c>
      <c r="N46" s="17" t="s">
        <v>360</v>
      </c>
      <c r="O46" s="17" t="s">
        <v>34</v>
      </c>
      <c r="P46" s="17" t="s">
        <v>35</v>
      </c>
      <c r="Q46" s="17" t="s">
        <v>36</v>
      </c>
    </row>
    <row r="47" ht="78" spans="1:19">
      <c r="A47" s="17" t="s">
        <v>361</v>
      </c>
      <c r="B47" s="17" t="s">
        <v>25</v>
      </c>
      <c r="C47" s="17" t="s">
        <v>181</v>
      </c>
      <c r="D47" s="17" t="s">
        <v>362</v>
      </c>
      <c r="E47" s="17" t="s">
        <v>363</v>
      </c>
      <c r="F47" s="17" t="e">
        <f>_xlfn.XLOOKUP(A47,[1]sheet!$Q:$Q,[1]sheet!$Q:$Q)</f>
        <v>#N/A</v>
      </c>
      <c r="G47" s="17" t="s">
        <v>364</v>
      </c>
      <c r="H47" s="17" t="s">
        <v>365</v>
      </c>
      <c r="I47" s="17" t="s">
        <v>366</v>
      </c>
      <c r="J47" s="17" t="s">
        <v>367</v>
      </c>
      <c r="K47" s="17" t="s">
        <v>368</v>
      </c>
      <c r="L47" s="17" t="s">
        <v>369</v>
      </c>
      <c r="M47" s="17">
        <v>298.6</v>
      </c>
      <c r="N47" s="17" t="s">
        <v>370</v>
      </c>
      <c r="O47" s="17" t="s">
        <v>34</v>
      </c>
      <c r="P47" s="17" t="s">
        <v>35</v>
      </c>
      <c r="Q47" s="17" t="s">
        <v>36</v>
      </c>
      <c r="R47" s="17">
        <f>299</f>
        <v>299</v>
      </c>
      <c r="S47" s="17" t="s">
        <v>371</v>
      </c>
    </row>
    <row r="48" ht="78" spans="1:19">
      <c r="A48" s="17" t="s">
        <v>372</v>
      </c>
      <c r="B48" s="17" t="s">
        <v>25</v>
      </c>
      <c r="C48" s="17" t="s">
        <v>79</v>
      </c>
      <c r="D48" s="17" t="s">
        <v>362</v>
      </c>
      <c r="E48" s="17" t="s">
        <v>183</v>
      </c>
      <c r="F48" s="17" t="e">
        <f>_xlfn.XLOOKUP(A48,[1]sheet!$Q:$Q,[1]sheet!$Q:$Q)</f>
        <v>#N/A</v>
      </c>
      <c r="G48" s="17" t="s">
        <v>364</v>
      </c>
      <c r="H48" s="17" t="s">
        <v>373</v>
      </c>
      <c r="I48" s="17" t="s">
        <v>374</v>
      </c>
      <c r="J48" s="17" t="s">
        <v>375</v>
      </c>
      <c r="K48" s="17" t="s">
        <v>375</v>
      </c>
      <c r="L48" s="17" t="s">
        <v>376</v>
      </c>
      <c r="M48" s="17">
        <v>299</v>
      </c>
      <c r="N48" s="17" t="s">
        <v>377</v>
      </c>
      <c r="O48" s="17" t="s">
        <v>34</v>
      </c>
      <c r="P48" s="17" t="s">
        <v>35</v>
      </c>
      <c r="Q48" s="17" t="s">
        <v>36</v>
      </c>
      <c r="R48" s="17">
        <v>299</v>
      </c>
      <c r="S48" s="17" t="s">
        <v>371</v>
      </c>
    </row>
    <row r="49" ht="156" spans="1:22">
      <c r="A49" s="17" t="s">
        <v>378</v>
      </c>
      <c r="B49" s="17" t="s">
        <v>25</v>
      </c>
      <c r="C49" s="17" t="s">
        <v>26</v>
      </c>
      <c r="D49" s="17" t="s">
        <v>379</v>
      </c>
      <c r="E49" s="17" t="s">
        <v>363</v>
      </c>
      <c r="F49" s="17" t="e">
        <f>_xlfn.XLOOKUP(A49,[1]sheet!$Q:$Q,[1]sheet!$Q:$Q)</f>
        <v>#N/A</v>
      </c>
      <c r="G49" s="17" t="s">
        <v>62</v>
      </c>
      <c r="H49" s="17" t="s">
        <v>380</v>
      </c>
      <c r="I49" s="17" t="s">
        <v>381</v>
      </c>
      <c r="J49" s="17" t="s">
        <v>382</v>
      </c>
      <c r="K49" s="17" t="s">
        <v>382</v>
      </c>
      <c r="L49" s="17" t="s">
        <v>383</v>
      </c>
      <c r="M49" s="17">
        <v>3800</v>
      </c>
      <c r="N49" s="17" t="s">
        <v>384</v>
      </c>
      <c r="O49" s="17" t="s">
        <v>34</v>
      </c>
      <c r="P49" s="17" t="s">
        <v>35</v>
      </c>
      <c r="Q49" s="17" t="s">
        <v>36</v>
      </c>
      <c r="R49" s="17">
        <f>4761</f>
        <v>4761</v>
      </c>
      <c r="S49" s="17" t="s">
        <v>385</v>
      </c>
      <c r="V49" s="17" t="s">
        <v>385</v>
      </c>
    </row>
    <row r="50" ht="156" spans="1:22">
      <c r="A50" s="17" t="s">
        <v>386</v>
      </c>
      <c r="B50" s="17" t="s">
        <v>25</v>
      </c>
      <c r="C50" s="17" t="s">
        <v>26</v>
      </c>
      <c r="D50" s="17" t="s">
        <v>379</v>
      </c>
      <c r="E50" s="17" t="s">
        <v>363</v>
      </c>
      <c r="F50" s="17" t="e">
        <f>_xlfn.XLOOKUP(A50,[1]sheet!$Q:$Q,[1]sheet!$Q:$Q)</f>
        <v>#N/A</v>
      </c>
      <c r="G50" s="17" t="s">
        <v>62</v>
      </c>
      <c r="H50" s="17" t="s">
        <v>387</v>
      </c>
      <c r="I50" s="17" t="s">
        <v>388</v>
      </c>
      <c r="J50" s="17" t="s">
        <v>382</v>
      </c>
      <c r="K50" s="17" t="s">
        <v>382</v>
      </c>
      <c r="L50" s="17" t="s">
        <v>389</v>
      </c>
      <c r="M50" s="17">
        <v>5183.08</v>
      </c>
      <c r="N50" s="17" t="s">
        <v>390</v>
      </c>
      <c r="O50" s="17" t="s">
        <v>34</v>
      </c>
      <c r="P50" s="17" t="s">
        <v>35</v>
      </c>
      <c r="Q50" s="17" t="s">
        <v>36</v>
      </c>
      <c r="R50" s="17">
        <f>6493.85</f>
        <v>6493.85</v>
      </c>
      <c r="S50" s="17" t="s">
        <v>385</v>
      </c>
      <c r="V50" s="17" t="s">
        <v>385</v>
      </c>
    </row>
    <row r="51" ht="31.2" spans="1:17">
      <c r="A51" s="17" t="s">
        <v>391</v>
      </c>
      <c r="B51" s="17" t="s">
        <v>25</v>
      </c>
      <c r="C51" s="17" t="s">
        <v>139</v>
      </c>
      <c r="D51" s="17" t="s">
        <v>392</v>
      </c>
      <c r="E51" s="17" t="s">
        <v>393</v>
      </c>
      <c r="F51" s="17" t="e">
        <f>_xlfn.XLOOKUP(A51,[1]sheet!$Q:$Q,[1]sheet!$Q:$Q)</f>
        <v>#N/A</v>
      </c>
      <c r="G51" s="17" t="s">
        <v>62</v>
      </c>
      <c r="H51" s="17" t="s">
        <v>394</v>
      </c>
      <c r="I51" s="17" t="s">
        <v>395</v>
      </c>
      <c r="J51" s="17" t="s">
        <v>396</v>
      </c>
      <c r="K51" s="17" t="s">
        <v>396</v>
      </c>
      <c r="L51" s="17" t="s">
        <v>397</v>
      </c>
      <c r="M51" s="17">
        <v>19.38</v>
      </c>
      <c r="N51" s="17" t="s">
        <v>398</v>
      </c>
      <c r="O51" s="17" t="s">
        <v>34</v>
      </c>
      <c r="P51" s="17" t="s">
        <v>35</v>
      </c>
      <c r="Q51" s="17" t="s">
        <v>36</v>
      </c>
    </row>
    <row r="52" ht="31.2" spans="1:17">
      <c r="A52" s="17" t="s">
        <v>399</v>
      </c>
      <c r="B52" s="17" t="s">
        <v>25</v>
      </c>
      <c r="C52" s="17" t="s">
        <v>139</v>
      </c>
      <c r="D52" s="17" t="s">
        <v>392</v>
      </c>
      <c r="E52" s="17" t="s">
        <v>393</v>
      </c>
      <c r="F52" s="17" t="e">
        <f>_xlfn.XLOOKUP(A52,[1]sheet!$Q:$Q,[1]sheet!$Q:$Q)</f>
        <v>#N/A</v>
      </c>
      <c r="G52" s="17" t="s">
        <v>62</v>
      </c>
      <c r="H52" s="17" t="s">
        <v>394</v>
      </c>
      <c r="I52" s="17" t="s">
        <v>400</v>
      </c>
      <c r="J52" s="17" t="s">
        <v>396</v>
      </c>
      <c r="K52" s="17" t="s">
        <v>396</v>
      </c>
      <c r="L52" s="17" t="s">
        <v>397</v>
      </c>
      <c r="M52" s="17">
        <v>193.8</v>
      </c>
      <c r="N52" s="17" t="s">
        <v>401</v>
      </c>
      <c r="O52" s="17" t="s">
        <v>34</v>
      </c>
      <c r="P52" s="17" t="s">
        <v>35</v>
      </c>
      <c r="Q52" s="17" t="s">
        <v>36</v>
      </c>
    </row>
    <row r="53" ht="93.6" spans="1:22">
      <c r="A53" s="17" t="s">
        <v>402</v>
      </c>
      <c r="B53" s="17" t="s">
        <v>25</v>
      </c>
      <c r="C53" s="17" t="s">
        <v>26</v>
      </c>
      <c r="D53" s="17" t="s">
        <v>403</v>
      </c>
      <c r="E53" s="17" t="s">
        <v>165</v>
      </c>
      <c r="F53" s="17" t="e">
        <f>_xlfn.XLOOKUP(A53,[1]sheet!$Q:$Q,[1]sheet!$Q:$Q)</f>
        <v>#N/A</v>
      </c>
      <c r="G53" s="17" t="s">
        <v>62</v>
      </c>
      <c r="H53" s="17" t="s">
        <v>404</v>
      </c>
      <c r="I53" s="17" t="s">
        <v>405</v>
      </c>
      <c r="J53" s="17" t="s">
        <v>406</v>
      </c>
      <c r="K53" s="17" t="s">
        <v>406</v>
      </c>
      <c r="L53" s="17" t="s">
        <v>407</v>
      </c>
      <c r="M53" s="17">
        <v>45.38</v>
      </c>
      <c r="N53" s="17" t="s">
        <v>408</v>
      </c>
      <c r="O53" s="17" t="s">
        <v>34</v>
      </c>
      <c r="P53" s="17" t="s">
        <v>35</v>
      </c>
      <c r="Q53" s="17" t="s">
        <v>36</v>
      </c>
      <c r="R53" s="17">
        <v>45.38</v>
      </c>
      <c r="V53" s="17" t="s">
        <v>409</v>
      </c>
    </row>
    <row r="54" ht="187.2" spans="1:22">
      <c r="A54" s="17" t="s">
        <v>410</v>
      </c>
      <c r="B54" s="17" t="s">
        <v>25</v>
      </c>
      <c r="C54" s="17" t="s">
        <v>26</v>
      </c>
      <c r="D54" s="17" t="s">
        <v>411</v>
      </c>
      <c r="E54" s="17" t="s">
        <v>363</v>
      </c>
      <c r="F54" s="17" t="e">
        <f>_xlfn.XLOOKUP(A54,[1]sheet!$Q:$Q,[1]sheet!$Q:$Q)</f>
        <v>#N/A</v>
      </c>
      <c r="G54" s="17" t="s">
        <v>62</v>
      </c>
      <c r="H54" s="17" t="s">
        <v>412</v>
      </c>
      <c r="I54" s="17" t="s">
        <v>413</v>
      </c>
      <c r="J54" s="17" t="s">
        <v>406</v>
      </c>
      <c r="K54" s="17" t="s">
        <v>406</v>
      </c>
      <c r="L54" s="17" t="s">
        <v>414</v>
      </c>
      <c r="M54" s="17">
        <v>27.69</v>
      </c>
      <c r="N54" s="17" t="s">
        <v>415</v>
      </c>
      <c r="O54" s="17" t="s">
        <v>34</v>
      </c>
      <c r="P54" s="17" t="s">
        <v>35</v>
      </c>
      <c r="Q54" s="17" t="s">
        <v>36</v>
      </c>
      <c r="R54" s="17">
        <f>27.7</f>
        <v>27.7</v>
      </c>
      <c r="S54" s="17" t="s">
        <v>416</v>
      </c>
      <c r="V54" s="17" t="s">
        <v>417</v>
      </c>
    </row>
    <row r="55" ht="187.2" spans="1:22">
      <c r="A55" s="17" t="s">
        <v>418</v>
      </c>
      <c r="B55" s="17" t="s">
        <v>25</v>
      </c>
      <c r="C55" s="17" t="s">
        <v>26</v>
      </c>
      <c r="D55" s="17" t="s">
        <v>411</v>
      </c>
      <c r="E55" s="17" t="s">
        <v>363</v>
      </c>
      <c r="F55" s="17" t="e">
        <f>_xlfn.XLOOKUP(A55,[1]sheet!$Q:$Q,[1]sheet!$Q:$Q)</f>
        <v>#N/A</v>
      </c>
      <c r="G55" s="17" t="s">
        <v>62</v>
      </c>
      <c r="H55" s="17" t="s">
        <v>419</v>
      </c>
      <c r="I55" s="17" t="s">
        <v>420</v>
      </c>
      <c r="J55" s="17" t="s">
        <v>406</v>
      </c>
      <c r="K55" s="17" t="s">
        <v>406</v>
      </c>
      <c r="L55" s="17" t="s">
        <v>421</v>
      </c>
      <c r="M55" s="17">
        <v>36.57</v>
      </c>
      <c r="N55" s="17" t="s">
        <v>422</v>
      </c>
      <c r="O55" s="17" t="s">
        <v>34</v>
      </c>
      <c r="P55" s="17" t="s">
        <v>35</v>
      </c>
      <c r="Q55" s="17" t="s">
        <v>36</v>
      </c>
      <c r="R55" s="17">
        <f>36.59</f>
        <v>36.59</v>
      </c>
      <c r="S55" s="17" t="s">
        <v>416</v>
      </c>
      <c r="V55" s="17" t="s">
        <v>417</v>
      </c>
    </row>
    <row r="56" ht="109.2" spans="1:21">
      <c r="A56" s="17" t="s">
        <v>423</v>
      </c>
      <c r="B56" s="17" t="s">
        <v>25</v>
      </c>
      <c r="C56" s="17" t="s">
        <v>60</v>
      </c>
      <c r="D56" s="17" t="s">
        <v>424</v>
      </c>
      <c r="E56" s="17" t="s">
        <v>165</v>
      </c>
      <c r="F56" s="17" t="e">
        <f>_xlfn.XLOOKUP(A56,[1]sheet!$Q:$Q,[1]sheet!$Q:$Q)</f>
        <v>#N/A</v>
      </c>
      <c r="G56" s="17" t="s">
        <v>62</v>
      </c>
      <c r="H56" s="17" t="s">
        <v>425</v>
      </c>
      <c r="I56" s="17" t="s">
        <v>426</v>
      </c>
      <c r="J56" s="17" t="s">
        <v>427</v>
      </c>
      <c r="K56" s="17" t="s">
        <v>428</v>
      </c>
      <c r="L56" s="17" t="s">
        <v>429</v>
      </c>
      <c r="M56" s="17">
        <v>1396</v>
      </c>
      <c r="N56" s="17" t="s">
        <v>430</v>
      </c>
      <c r="O56" s="17" t="s">
        <v>34</v>
      </c>
      <c r="P56" s="17" t="s">
        <v>35</v>
      </c>
      <c r="Q56" s="17" t="s">
        <v>36</v>
      </c>
      <c r="R56" s="17" t="s">
        <v>87</v>
      </c>
      <c r="U56" s="17" t="s">
        <v>431</v>
      </c>
    </row>
    <row r="57" ht="109.2" spans="1:21">
      <c r="A57" s="17" t="s">
        <v>432</v>
      </c>
      <c r="B57" s="17" t="s">
        <v>25</v>
      </c>
      <c r="C57" s="17" t="s">
        <v>60</v>
      </c>
      <c r="D57" s="17" t="s">
        <v>424</v>
      </c>
      <c r="E57" s="17" t="s">
        <v>156</v>
      </c>
      <c r="F57" s="17" t="str">
        <f>_xlfn.XLOOKUP(A57,[1]sheet!$Q:$Q,[1]sheet!$Q:$Q)</f>
        <v>XJ01DDT188B001010180542</v>
      </c>
      <c r="G57" s="17" t="s">
        <v>62</v>
      </c>
      <c r="H57" s="17" t="s">
        <v>433</v>
      </c>
      <c r="I57" s="17" t="s">
        <v>434</v>
      </c>
      <c r="J57" s="17" t="s">
        <v>435</v>
      </c>
      <c r="K57" s="17" t="s">
        <v>436</v>
      </c>
      <c r="L57" s="17" t="s">
        <v>437</v>
      </c>
      <c r="M57" s="17">
        <v>320</v>
      </c>
      <c r="N57" s="17" t="s">
        <v>438</v>
      </c>
      <c r="O57" s="17" t="s">
        <v>34</v>
      </c>
      <c r="P57" s="17" t="s">
        <v>35</v>
      </c>
      <c r="Q57" s="17" t="s">
        <v>36</v>
      </c>
      <c r="R57" s="17">
        <v>340</v>
      </c>
      <c r="U57" s="17" t="s">
        <v>431</v>
      </c>
    </row>
    <row r="58" ht="31.2" spans="1:17">
      <c r="A58" s="17" t="s">
        <v>439</v>
      </c>
      <c r="B58" s="17" t="s">
        <v>25</v>
      </c>
      <c r="C58" s="17" t="s">
        <v>139</v>
      </c>
      <c r="D58" s="17" t="s">
        <v>440</v>
      </c>
      <c r="F58" s="17" t="e">
        <f>_xlfn.XLOOKUP(A58,[1]sheet!$Q:$Q,[1]sheet!$Q:$Q)</f>
        <v>#N/A</v>
      </c>
      <c r="G58" s="17" t="s">
        <v>62</v>
      </c>
      <c r="H58" s="17" t="s">
        <v>441</v>
      </c>
      <c r="I58" s="17" t="s">
        <v>442</v>
      </c>
      <c r="J58" s="17" t="s">
        <v>443</v>
      </c>
      <c r="K58" s="17" t="s">
        <v>444</v>
      </c>
      <c r="L58" s="17" t="s">
        <v>445</v>
      </c>
      <c r="M58" s="17">
        <v>560</v>
      </c>
      <c r="N58" s="17" t="s">
        <v>446</v>
      </c>
      <c r="O58" s="17" t="s">
        <v>34</v>
      </c>
      <c r="P58" s="17" t="s">
        <v>35</v>
      </c>
      <c r="Q58" s="17" t="s">
        <v>36</v>
      </c>
    </row>
    <row r="59" spans="1:17">
      <c r="A59" s="17" t="s">
        <v>447</v>
      </c>
      <c r="B59" s="17" t="s">
        <v>25</v>
      </c>
      <c r="C59" s="17" t="s">
        <v>139</v>
      </c>
      <c r="D59" s="17" t="s">
        <v>448</v>
      </c>
      <c r="F59" s="17" t="e">
        <f>_xlfn.XLOOKUP(A59,[1]sheet!$Q:$Q,[1]sheet!$Q:$Q)</f>
        <v>#N/A</v>
      </c>
      <c r="G59" s="17" t="s">
        <v>28</v>
      </c>
      <c r="H59" s="17" t="s">
        <v>449</v>
      </c>
      <c r="I59" s="17" t="s">
        <v>450</v>
      </c>
      <c r="J59" s="17" t="s">
        <v>143</v>
      </c>
      <c r="K59" s="17" t="s">
        <v>143</v>
      </c>
      <c r="L59" s="17" t="s">
        <v>451</v>
      </c>
      <c r="M59" s="17">
        <v>19.8</v>
      </c>
      <c r="N59" s="17" t="s">
        <v>452</v>
      </c>
      <c r="O59" s="17" t="s">
        <v>34</v>
      </c>
      <c r="P59" s="17" t="s">
        <v>35</v>
      </c>
      <c r="Q59" s="17" t="s">
        <v>36</v>
      </c>
    </row>
    <row r="60" ht="46.8" spans="1:22">
      <c r="A60" s="17" t="s">
        <v>453</v>
      </c>
      <c r="B60" s="17" t="s">
        <v>25</v>
      </c>
      <c r="C60" s="17" t="s">
        <v>49</v>
      </c>
      <c r="D60" s="17" t="s">
        <v>454</v>
      </c>
      <c r="E60" s="17" t="s">
        <v>183</v>
      </c>
      <c r="F60" s="17" t="e">
        <f>_xlfn.XLOOKUP(A60,[1]sheet!$Q:$Q,[1]sheet!$Q:$Q)</f>
        <v>#N/A</v>
      </c>
      <c r="G60" s="17" t="s">
        <v>28</v>
      </c>
      <c r="H60" s="17" t="s">
        <v>455</v>
      </c>
      <c r="I60" s="17" t="s">
        <v>456</v>
      </c>
      <c r="J60" s="17" t="s">
        <v>457</v>
      </c>
      <c r="K60" s="17" t="s">
        <v>458</v>
      </c>
      <c r="L60" s="17" t="s">
        <v>459</v>
      </c>
      <c r="M60" s="17">
        <v>2360</v>
      </c>
      <c r="N60" s="17" t="s">
        <v>460</v>
      </c>
      <c r="O60" s="17" t="s">
        <v>34</v>
      </c>
      <c r="P60" s="17" t="s">
        <v>35</v>
      </c>
      <c r="Q60" s="17" t="s">
        <v>36</v>
      </c>
      <c r="R60" s="17">
        <f>118*20</f>
        <v>2360</v>
      </c>
      <c r="S60" s="17" t="s">
        <v>461</v>
      </c>
      <c r="V60" s="17" t="s">
        <v>462</v>
      </c>
    </row>
    <row r="61" ht="46.8" spans="1:21">
      <c r="A61" s="17" t="s">
        <v>463</v>
      </c>
      <c r="B61" s="17" t="s">
        <v>25</v>
      </c>
      <c r="C61" s="17" t="s">
        <v>60</v>
      </c>
      <c r="D61" s="17" t="s">
        <v>464</v>
      </c>
      <c r="E61" s="17" t="s">
        <v>156</v>
      </c>
      <c r="F61" s="17" t="str">
        <f>_xlfn.XLOOKUP(A61,[1]sheet!$Q:$Q,[1]sheet!$Q:$Q)</f>
        <v>XJ01XXT182A001010100177</v>
      </c>
      <c r="G61" s="17" t="s">
        <v>28</v>
      </c>
      <c r="H61" s="17" t="s">
        <v>465</v>
      </c>
      <c r="I61" s="17" t="s">
        <v>466</v>
      </c>
      <c r="J61" s="17" t="s">
        <v>467</v>
      </c>
      <c r="K61" s="17" t="s">
        <v>467</v>
      </c>
      <c r="L61" s="17" t="s">
        <v>468</v>
      </c>
      <c r="M61" s="17">
        <v>653.46</v>
      </c>
      <c r="N61" s="17" t="s">
        <v>469</v>
      </c>
      <c r="O61" s="17" t="s">
        <v>34</v>
      </c>
      <c r="P61" s="17" t="s">
        <v>35</v>
      </c>
      <c r="Q61" s="17" t="s">
        <v>36</v>
      </c>
      <c r="R61" s="17">
        <f>108.91*6</f>
        <v>653.46</v>
      </c>
      <c r="U61" s="17" t="s">
        <v>470</v>
      </c>
    </row>
    <row r="62" ht="46.8" spans="1:24">
      <c r="A62" s="17" t="s">
        <v>471</v>
      </c>
      <c r="B62" s="17" t="s">
        <v>25</v>
      </c>
      <c r="C62" s="17" t="s">
        <v>39</v>
      </c>
      <c r="D62" s="17" t="s">
        <v>472</v>
      </c>
      <c r="E62" s="17" t="s">
        <v>156</v>
      </c>
      <c r="F62" s="17" t="str">
        <f>_xlfn.XLOOKUP(A62,[1]sheet!$Q:$Q,[1]sheet!$Q:$Q)</f>
        <v>XJ02ACB206A012010105345</v>
      </c>
      <c r="G62" s="17" t="s">
        <v>473</v>
      </c>
      <c r="H62" s="17" t="s">
        <v>108</v>
      </c>
      <c r="I62" s="17" t="s">
        <v>474</v>
      </c>
      <c r="J62" s="17" t="s">
        <v>475</v>
      </c>
      <c r="K62" s="17" t="s">
        <v>475</v>
      </c>
      <c r="L62" s="17" t="s">
        <v>476</v>
      </c>
      <c r="M62" s="17">
        <v>2268</v>
      </c>
      <c r="N62" s="17" t="s">
        <v>477</v>
      </c>
      <c r="O62" s="17" t="s">
        <v>34</v>
      </c>
      <c r="P62" s="17" t="s">
        <v>35</v>
      </c>
      <c r="Q62" s="17" t="s">
        <v>36</v>
      </c>
      <c r="R62" s="17">
        <f>95*24</f>
        <v>2280</v>
      </c>
      <c r="X62" s="17" t="s">
        <v>478</v>
      </c>
    </row>
    <row r="63" ht="46.8" spans="1:24">
      <c r="A63" s="17" t="s">
        <v>479</v>
      </c>
      <c r="B63" s="17" t="s">
        <v>25</v>
      </c>
      <c r="C63" s="17" t="s">
        <v>39</v>
      </c>
      <c r="D63" s="17" t="s">
        <v>472</v>
      </c>
      <c r="E63" s="17" t="s">
        <v>156</v>
      </c>
      <c r="F63" s="17" t="str">
        <f>_xlfn.XLOOKUP(A63,[1]sheet!$Q:$Q,[1]sheet!$Q:$Q)</f>
        <v>XJ02ACB206A012010105847</v>
      </c>
      <c r="G63" s="17" t="s">
        <v>261</v>
      </c>
      <c r="H63" s="17" t="s">
        <v>108</v>
      </c>
      <c r="I63" s="17" t="s">
        <v>474</v>
      </c>
      <c r="J63" s="17" t="s">
        <v>480</v>
      </c>
      <c r="K63" s="17" t="s">
        <v>480</v>
      </c>
      <c r="L63" s="17" t="s">
        <v>481</v>
      </c>
      <c r="M63" s="17">
        <v>2052</v>
      </c>
      <c r="N63" s="17" t="s">
        <v>482</v>
      </c>
      <c r="O63" s="17" t="s">
        <v>34</v>
      </c>
      <c r="P63" s="17" t="s">
        <v>35</v>
      </c>
      <c r="Q63" s="17" t="s">
        <v>36</v>
      </c>
      <c r="R63" s="17">
        <f>95*24</f>
        <v>2280</v>
      </c>
      <c r="X63" s="17" t="s">
        <v>478</v>
      </c>
    </row>
    <row r="64" ht="46.8" spans="1:24">
      <c r="A64" s="17" t="s">
        <v>483</v>
      </c>
      <c r="B64" s="17" t="s">
        <v>25</v>
      </c>
      <c r="C64" s="17" t="s">
        <v>39</v>
      </c>
      <c r="D64" s="17" t="s">
        <v>117</v>
      </c>
      <c r="F64" s="17" t="e">
        <f>_xlfn.XLOOKUP(A64,[1]sheet!$Q:$Q,[1]sheet!$Q:$Q)</f>
        <v>#N/A</v>
      </c>
      <c r="G64" s="17" t="s">
        <v>62</v>
      </c>
      <c r="H64" s="17" t="s">
        <v>118</v>
      </c>
      <c r="I64" s="17" t="s">
        <v>484</v>
      </c>
      <c r="J64" s="17" t="s">
        <v>485</v>
      </c>
      <c r="K64" s="17" t="s">
        <v>485</v>
      </c>
      <c r="L64" s="17" t="s">
        <v>486</v>
      </c>
      <c r="M64" s="17">
        <v>735</v>
      </c>
      <c r="N64" s="17" t="s">
        <v>487</v>
      </c>
      <c r="O64" s="17" t="s">
        <v>34</v>
      </c>
      <c r="P64" s="17" t="s">
        <v>35</v>
      </c>
      <c r="Q64" s="17" t="s">
        <v>36</v>
      </c>
      <c r="R64" s="17">
        <v>748.5</v>
      </c>
      <c r="X64" s="17" t="s">
        <v>122</v>
      </c>
    </row>
    <row r="65" ht="46.8" spans="1:24">
      <c r="A65" s="17" t="s">
        <v>488</v>
      </c>
      <c r="B65" s="17" t="s">
        <v>25</v>
      </c>
      <c r="C65" s="17" t="s">
        <v>39</v>
      </c>
      <c r="D65" s="17" t="s">
        <v>117</v>
      </c>
      <c r="E65" s="17" t="s">
        <v>363</v>
      </c>
      <c r="F65" s="17" t="e">
        <f>_xlfn.XLOOKUP(A65,[1]sheet!$Q:$Q,[1]sheet!$Q:$Q)</f>
        <v>#N/A</v>
      </c>
      <c r="G65" s="17" t="s">
        <v>208</v>
      </c>
      <c r="H65" s="17" t="s">
        <v>118</v>
      </c>
      <c r="I65" s="17" t="s">
        <v>484</v>
      </c>
      <c r="J65" s="17" t="s">
        <v>489</v>
      </c>
      <c r="K65" s="17" t="s">
        <v>489</v>
      </c>
      <c r="L65" s="17" t="s">
        <v>490</v>
      </c>
      <c r="M65" s="17">
        <v>748</v>
      </c>
      <c r="N65" s="17" t="s">
        <v>491</v>
      </c>
      <c r="O65" s="17" t="s">
        <v>34</v>
      </c>
      <c r="P65" s="17" t="s">
        <v>35</v>
      </c>
      <c r="Q65" s="17" t="s">
        <v>36</v>
      </c>
      <c r="R65" s="17">
        <v>748.5</v>
      </c>
      <c r="X65" s="17" t="s">
        <v>122</v>
      </c>
    </row>
    <row r="66" ht="46.8" spans="1:24">
      <c r="A66" s="17" t="s">
        <v>492</v>
      </c>
      <c r="B66" s="17" t="s">
        <v>25</v>
      </c>
      <c r="C66" s="17" t="s">
        <v>39</v>
      </c>
      <c r="D66" s="17" t="s">
        <v>117</v>
      </c>
      <c r="E66" s="17" t="s">
        <v>156</v>
      </c>
      <c r="F66" s="17" t="str">
        <f>_xlfn.XLOOKUP(A66,[1]sheet!$Q:$Q,[1]sheet!$Q:$Q)</f>
        <v>XJ02ACB206B002010105847</v>
      </c>
      <c r="G66" s="17" t="s">
        <v>62</v>
      </c>
      <c r="H66" s="17" t="s">
        <v>118</v>
      </c>
      <c r="I66" s="17" t="s">
        <v>484</v>
      </c>
      <c r="J66" s="17" t="s">
        <v>493</v>
      </c>
      <c r="K66" s="17" t="s">
        <v>493</v>
      </c>
      <c r="L66" s="17" t="s">
        <v>494</v>
      </c>
      <c r="M66" s="17">
        <v>673</v>
      </c>
      <c r="N66" s="17" t="s">
        <v>495</v>
      </c>
      <c r="O66" s="17" t="s">
        <v>34</v>
      </c>
      <c r="P66" s="17" t="s">
        <v>35</v>
      </c>
      <c r="Q66" s="17" t="s">
        <v>36</v>
      </c>
      <c r="R66" s="17">
        <v>748.5</v>
      </c>
      <c r="X66" s="17" t="s">
        <v>122</v>
      </c>
    </row>
    <row r="67" ht="78" spans="1:22">
      <c r="A67" s="17" t="s">
        <v>496</v>
      </c>
      <c r="B67" s="17" t="s">
        <v>25</v>
      </c>
      <c r="C67" s="17" t="s">
        <v>190</v>
      </c>
      <c r="D67" s="17" t="s">
        <v>497</v>
      </c>
      <c r="E67" s="17" t="s">
        <v>165</v>
      </c>
      <c r="F67" s="17" t="e">
        <f>_xlfn.XLOOKUP(A67,[1]sheet!$Q:$Q,[1]sheet!$Q:$Q)</f>
        <v>#N/A</v>
      </c>
      <c r="G67" s="17" t="s">
        <v>364</v>
      </c>
      <c r="H67" s="17" t="s">
        <v>498</v>
      </c>
      <c r="I67" s="17" t="s">
        <v>499</v>
      </c>
      <c r="J67" s="17" t="s">
        <v>500</v>
      </c>
      <c r="K67" s="17" t="s">
        <v>501</v>
      </c>
      <c r="L67" s="17" t="s">
        <v>502</v>
      </c>
      <c r="M67" s="17">
        <v>43.2</v>
      </c>
      <c r="N67" s="17" t="s">
        <v>503</v>
      </c>
      <c r="O67" s="17" t="s">
        <v>34</v>
      </c>
      <c r="P67" s="17" t="s">
        <v>35</v>
      </c>
      <c r="Q67" s="17" t="s">
        <v>36</v>
      </c>
      <c r="R67" s="17">
        <v>43.3</v>
      </c>
      <c r="V67" s="17" t="s">
        <v>504</v>
      </c>
    </row>
    <row r="68" spans="1:17">
      <c r="A68" s="17" t="s">
        <v>505</v>
      </c>
      <c r="B68" s="17" t="s">
        <v>25</v>
      </c>
      <c r="C68" s="17" t="s">
        <v>139</v>
      </c>
      <c r="D68" s="17" t="s">
        <v>506</v>
      </c>
      <c r="F68" s="17" t="e">
        <f>_xlfn.XLOOKUP(A68,[1]sheet!$Q:$Q,[1]sheet!$Q:$Q)</f>
        <v>#N/A</v>
      </c>
      <c r="G68" s="17" t="s">
        <v>507</v>
      </c>
      <c r="H68" s="17" t="s">
        <v>149</v>
      </c>
      <c r="I68" s="17" t="s">
        <v>508</v>
      </c>
      <c r="J68" s="17" t="s">
        <v>211</v>
      </c>
      <c r="K68" s="17" t="s">
        <v>211</v>
      </c>
      <c r="L68" s="17" t="s">
        <v>509</v>
      </c>
      <c r="M68" s="17">
        <v>28.8</v>
      </c>
      <c r="N68" s="17" t="s">
        <v>510</v>
      </c>
      <c r="O68" s="17" t="s">
        <v>34</v>
      </c>
      <c r="P68" s="17" t="s">
        <v>35</v>
      </c>
      <c r="Q68" s="17" t="s">
        <v>36</v>
      </c>
    </row>
    <row r="69" spans="1:17">
      <c r="A69" s="17" t="s">
        <v>511</v>
      </c>
      <c r="B69" s="17" t="s">
        <v>25</v>
      </c>
      <c r="C69" s="17" t="s">
        <v>139</v>
      </c>
      <c r="D69" s="17" t="s">
        <v>512</v>
      </c>
      <c r="F69" s="17" t="e">
        <f>_xlfn.XLOOKUP(A69,[1]sheet!$Q:$Q,[1]sheet!$Q:$Q)</f>
        <v>#N/A</v>
      </c>
      <c r="G69" s="17" t="s">
        <v>62</v>
      </c>
      <c r="H69" s="17" t="s">
        <v>513</v>
      </c>
      <c r="I69" s="17" t="s">
        <v>514</v>
      </c>
      <c r="J69" s="17" t="s">
        <v>211</v>
      </c>
      <c r="K69" s="17" t="s">
        <v>211</v>
      </c>
      <c r="L69" s="17" t="s">
        <v>515</v>
      </c>
      <c r="M69" s="17">
        <v>48.8</v>
      </c>
      <c r="N69" s="17" t="s">
        <v>516</v>
      </c>
      <c r="O69" s="17" t="s">
        <v>34</v>
      </c>
      <c r="P69" s="17" t="s">
        <v>35</v>
      </c>
      <c r="Q69" s="17" t="s">
        <v>36</v>
      </c>
    </row>
    <row r="70" ht="140.4" spans="1:24">
      <c r="A70" s="17" t="s">
        <v>517</v>
      </c>
      <c r="B70" s="17" t="s">
        <v>25</v>
      </c>
      <c r="C70" s="17" t="s">
        <v>39</v>
      </c>
      <c r="D70" s="17" t="s">
        <v>40</v>
      </c>
      <c r="F70" s="17" t="e">
        <f>_xlfn.XLOOKUP(A70,[1]sheet!$Q:$Q,[1]sheet!$Q:$Q)</f>
        <v>#N/A</v>
      </c>
      <c r="G70" s="17" t="s">
        <v>41</v>
      </c>
      <c r="H70" s="17" t="s">
        <v>42</v>
      </c>
      <c r="I70" s="17" t="s">
        <v>518</v>
      </c>
      <c r="J70" s="17" t="s">
        <v>519</v>
      </c>
      <c r="K70" s="17" t="s">
        <v>519</v>
      </c>
      <c r="L70" s="17" t="s">
        <v>520</v>
      </c>
      <c r="M70" s="17">
        <v>3495</v>
      </c>
      <c r="N70" s="17" t="s">
        <v>521</v>
      </c>
      <c r="O70" s="17" t="s">
        <v>34</v>
      </c>
      <c r="P70" s="17" t="s">
        <v>35</v>
      </c>
      <c r="Q70" s="17" t="s">
        <v>36</v>
      </c>
      <c r="R70" s="17">
        <f>203.6*21</f>
        <v>4275.6</v>
      </c>
      <c r="X70" s="17" t="s">
        <v>47</v>
      </c>
    </row>
    <row r="71" ht="140.4" spans="1:24">
      <c r="A71" s="17" t="s">
        <v>522</v>
      </c>
      <c r="B71" s="17" t="s">
        <v>25</v>
      </c>
      <c r="C71" s="17" t="s">
        <v>39</v>
      </c>
      <c r="D71" s="17" t="s">
        <v>40</v>
      </c>
      <c r="F71" s="17" t="e">
        <f>_xlfn.XLOOKUP(A71,[1]sheet!$Q:$Q,[1]sheet!$Q:$Q)</f>
        <v>#N/A</v>
      </c>
      <c r="G71" s="17" t="s">
        <v>41</v>
      </c>
      <c r="H71" s="17" t="s">
        <v>113</v>
      </c>
      <c r="I71" s="17" t="s">
        <v>523</v>
      </c>
      <c r="J71" s="17" t="s">
        <v>524</v>
      </c>
      <c r="K71" s="17" t="s">
        <v>524</v>
      </c>
      <c r="L71" s="17" t="s">
        <v>525</v>
      </c>
      <c r="M71" s="17">
        <v>2445.79</v>
      </c>
      <c r="N71" s="17" t="s">
        <v>526</v>
      </c>
      <c r="O71" s="17" t="s">
        <v>34</v>
      </c>
      <c r="P71" s="17" t="s">
        <v>35</v>
      </c>
      <c r="Q71" s="17" t="s">
        <v>36</v>
      </c>
      <c r="R71" s="17">
        <f>137.7*21</f>
        <v>2891.7</v>
      </c>
      <c r="X71" s="17" t="s">
        <v>47</v>
      </c>
    </row>
    <row r="72" ht="140.4" spans="1:24">
      <c r="A72" s="17" t="s">
        <v>527</v>
      </c>
      <c r="B72" s="17" t="s">
        <v>25</v>
      </c>
      <c r="C72" s="17" t="s">
        <v>39</v>
      </c>
      <c r="D72" s="17" t="s">
        <v>40</v>
      </c>
      <c r="F72" s="17" t="e">
        <f>_xlfn.XLOOKUP(A72,[1]sheet!$Q:$Q,[1]sheet!$Q:$Q)</f>
        <v>#N/A</v>
      </c>
      <c r="G72" s="17" t="s">
        <v>41</v>
      </c>
      <c r="H72" s="17" t="s">
        <v>108</v>
      </c>
      <c r="I72" s="17" t="s">
        <v>528</v>
      </c>
      <c r="J72" s="17" t="s">
        <v>524</v>
      </c>
      <c r="K72" s="17" t="s">
        <v>524</v>
      </c>
      <c r="L72" s="17" t="s">
        <v>529</v>
      </c>
      <c r="M72" s="17">
        <v>3048.34</v>
      </c>
      <c r="N72" s="17" t="s">
        <v>530</v>
      </c>
      <c r="O72" s="17" t="s">
        <v>34</v>
      </c>
      <c r="P72" s="17" t="s">
        <v>35</v>
      </c>
      <c r="Q72" s="17" t="s">
        <v>36</v>
      </c>
      <c r="R72" s="17">
        <f>171.63*21</f>
        <v>3604.23</v>
      </c>
      <c r="X72" s="17" t="s">
        <v>47</v>
      </c>
    </row>
    <row r="73" ht="46.8" spans="1:22">
      <c r="A73" s="17" t="s">
        <v>531</v>
      </c>
      <c r="B73" s="17" t="s">
        <v>25</v>
      </c>
      <c r="C73" s="17" t="s">
        <v>49</v>
      </c>
      <c r="D73" s="17" t="s">
        <v>532</v>
      </c>
      <c r="E73" s="17" t="s">
        <v>363</v>
      </c>
      <c r="F73" s="17" t="e">
        <f>_xlfn.XLOOKUP(A73,[1]sheet!$Q:$Q,[1]sheet!$Q:$Q)</f>
        <v>#N/A</v>
      </c>
      <c r="G73" s="17" t="s">
        <v>261</v>
      </c>
      <c r="H73" s="17" t="s">
        <v>533</v>
      </c>
      <c r="I73" s="17" t="s">
        <v>534</v>
      </c>
      <c r="J73" s="17" t="s">
        <v>44</v>
      </c>
      <c r="K73" s="17" t="s">
        <v>44</v>
      </c>
      <c r="L73" s="17" t="s">
        <v>535</v>
      </c>
      <c r="M73" s="17">
        <v>5661</v>
      </c>
      <c r="N73" s="17" t="s">
        <v>536</v>
      </c>
      <c r="O73" s="17" t="s">
        <v>34</v>
      </c>
      <c r="P73" s="17" t="s">
        <v>35</v>
      </c>
      <c r="Q73" s="17" t="s">
        <v>36</v>
      </c>
      <c r="R73" s="17">
        <f>37*180</f>
        <v>6660</v>
      </c>
      <c r="S73" s="17" t="s">
        <v>537</v>
      </c>
      <c r="V73" s="17" t="s">
        <v>538</v>
      </c>
    </row>
    <row r="74" ht="93.6" spans="1:22">
      <c r="A74" s="17" t="s">
        <v>539</v>
      </c>
      <c r="B74" s="17" t="s">
        <v>25</v>
      </c>
      <c r="C74" s="17" t="s">
        <v>26</v>
      </c>
      <c r="D74" s="17" t="s">
        <v>540</v>
      </c>
      <c r="E74" s="17" t="s">
        <v>363</v>
      </c>
      <c r="F74" s="17" t="e">
        <f>_xlfn.XLOOKUP(A74,[1]sheet!$Q:$Q,[1]sheet!$Q:$Q)</f>
        <v>#N/A</v>
      </c>
      <c r="G74" s="17" t="s">
        <v>261</v>
      </c>
      <c r="H74" s="17" t="s">
        <v>541</v>
      </c>
      <c r="I74" s="17" t="s">
        <v>542</v>
      </c>
      <c r="J74" s="17" t="s">
        <v>44</v>
      </c>
      <c r="K74" s="17" t="s">
        <v>44</v>
      </c>
      <c r="L74" s="17" t="s">
        <v>543</v>
      </c>
      <c r="M74" s="17">
        <v>2496</v>
      </c>
      <c r="N74" s="17" t="s">
        <v>544</v>
      </c>
      <c r="O74" s="17" t="s">
        <v>34</v>
      </c>
      <c r="P74" s="17" t="s">
        <v>35</v>
      </c>
      <c r="Q74" s="17" t="s">
        <v>36</v>
      </c>
      <c r="R74" s="17">
        <f>122*30</f>
        <v>3660</v>
      </c>
      <c r="V74" s="17" t="s">
        <v>545</v>
      </c>
    </row>
    <row r="75" ht="140.4" spans="1:24">
      <c r="A75" s="17" t="s">
        <v>546</v>
      </c>
      <c r="B75" s="17" t="s">
        <v>25</v>
      </c>
      <c r="C75" s="17" t="s">
        <v>39</v>
      </c>
      <c r="D75" s="17" t="s">
        <v>40</v>
      </c>
      <c r="E75" s="17" t="s">
        <v>156</v>
      </c>
      <c r="F75" s="17" t="str">
        <f>_xlfn.XLOOKUP(A75,[1]sheet!$Q:$Q,[1]sheet!$Q:$Q)</f>
        <v>XL01XEP135E001010100156</v>
      </c>
      <c r="G75" s="17" t="s">
        <v>41</v>
      </c>
      <c r="H75" s="17" t="s">
        <v>42</v>
      </c>
      <c r="I75" s="17" t="s">
        <v>518</v>
      </c>
      <c r="J75" s="17" t="s">
        <v>547</v>
      </c>
      <c r="K75" s="17" t="s">
        <v>547</v>
      </c>
      <c r="L75" s="17" t="s">
        <v>548</v>
      </c>
      <c r="M75" s="17">
        <v>3688</v>
      </c>
      <c r="N75" s="17" t="s">
        <v>549</v>
      </c>
      <c r="O75" s="17" t="s">
        <v>34</v>
      </c>
      <c r="P75" s="17" t="s">
        <v>35</v>
      </c>
      <c r="Q75" s="17" t="s">
        <v>36</v>
      </c>
      <c r="R75" s="17">
        <f>203.6*21</f>
        <v>4275.6</v>
      </c>
      <c r="X75" s="17" t="s">
        <v>47</v>
      </c>
    </row>
    <row r="76" ht="140.4" spans="1:22">
      <c r="A76" s="17" t="s">
        <v>550</v>
      </c>
      <c r="B76" s="17" t="s">
        <v>25</v>
      </c>
      <c r="C76" s="17" t="s">
        <v>26</v>
      </c>
      <c r="D76" s="17" t="s">
        <v>27</v>
      </c>
      <c r="E76" s="17" t="s">
        <v>165</v>
      </c>
      <c r="F76" s="17" t="e">
        <f>_xlfn.XLOOKUP(A76,[1]sheet!$Q:$Q,[1]sheet!$Q:$Q)</f>
        <v>#N/A</v>
      </c>
      <c r="G76" s="17" t="s">
        <v>28</v>
      </c>
      <c r="H76" s="17" t="s">
        <v>551</v>
      </c>
      <c r="I76" s="17" t="s">
        <v>552</v>
      </c>
      <c r="J76" s="17" t="s">
        <v>31</v>
      </c>
      <c r="K76" s="17" t="s">
        <v>31</v>
      </c>
      <c r="L76" s="17" t="s">
        <v>553</v>
      </c>
      <c r="M76" s="17">
        <v>849.8</v>
      </c>
      <c r="N76" s="17" t="s">
        <v>554</v>
      </c>
      <c r="O76" s="17" t="s">
        <v>34</v>
      </c>
      <c r="P76" s="17" t="s">
        <v>35</v>
      </c>
      <c r="Q76" s="17" t="s">
        <v>36</v>
      </c>
      <c r="R76" s="17">
        <f>15.7*60</f>
        <v>942</v>
      </c>
      <c r="V76" s="17" t="s">
        <v>37</v>
      </c>
    </row>
    <row r="77" ht="140.4" spans="1:22">
      <c r="A77" s="17" t="s">
        <v>555</v>
      </c>
      <c r="B77" s="17" t="s">
        <v>25</v>
      </c>
      <c r="C77" s="17" t="s">
        <v>26</v>
      </c>
      <c r="D77" s="17" t="s">
        <v>27</v>
      </c>
      <c r="E77" s="17" t="s">
        <v>165</v>
      </c>
      <c r="F77" s="17" t="e">
        <f>_xlfn.XLOOKUP(A77,[1]sheet!$Q:$Q,[1]sheet!$Q:$Q)</f>
        <v>#N/A</v>
      </c>
      <c r="G77" s="17" t="s">
        <v>261</v>
      </c>
      <c r="H77" s="17" t="s">
        <v>551</v>
      </c>
      <c r="I77" s="17" t="s">
        <v>556</v>
      </c>
      <c r="J77" s="17" t="s">
        <v>557</v>
      </c>
      <c r="K77" s="17" t="s">
        <v>557</v>
      </c>
      <c r="L77" s="17" t="s">
        <v>558</v>
      </c>
      <c r="M77" s="17">
        <v>362.88</v>
      </c>
      <c r="N77" s="17" t="s">
        <v>559</v>
      </c>
      <c r="O77" s="17" t="s">
        <v>34</v>
      </c>
      <c r="P77" s="17" t="s">
        <v>35</v>
      </c>
      <c r="Q77" s="17" t="s">
        <v>36</v>
      </c>
      <c r="R77" s="17">
        <f>15.7*28</f>
        <v>439.6</v>
      </c>
      <c r="V77" s="17" t="s">
        <v>37</v>
      </c>
    </row>
    <row r="78" ht="140.4" spans="1:22">
      <c r="A78" s="17" t="s">
        <v>560</v>
      </c>
      <c r="B78" s="17" t="s">
        <v>25</v>
      </c>
      <c r="C78" s="17" t="s">
        <v>26</v>
      </c>
      <c r="D78" s="17" t="s">
        <v>27</v>
      </c>
      <c r="E78" s="17" t="s">
        <v>165</v>
      </c>
      <c r="F78" s="17" t="e">
        <f>_xlfn.XLOOKUP(A78,[1]sheet!$Q:$Q,[1]sheet!$Q:$Q)</f>
        <v>#N/A</v>
      </c>
      <c r="G78" s="17" t="s">
        <v>261</v>
      </c>
      <c r="H78" s="17" t="s">
        <v>51</v>
      </c>
      <c r="I78" s="17" t="s">
        <v>561</v>
      </c>
      <c r="J78" s="17" t="s">
        <v>562</v>
      </c>
      <c r="K78" s="17" t="s">
        <v>562</v>
      </c>
      <c r="L78" s="17" t="s">
        <v>563</v>
      </c>
      <c r="M78" s="17">
        <v>26.2</v>
      </c>
      <c r="N78" s="17" t="s">
        <v>564</v>
      </c>
      <c r="O78" s="17" t="s">
        <v>34</v>
      </c>
      <c r="P78" s="17" t="s">
        <v>35</v>
      </c>
      <c r="Q78" s="17" t="s">
        <v>36</v>
      </c>
      <c r="R78" s="17">
        <f>6.77*4</f>
        <v>27.08</v>
      </c>
      <c r="V78" s="17" t="s">
        <v>37</v>
      </c>
    </row>
    <row r="79" ht="140.4" spans="1:22">
      <c r="A79" s="17" t="s">
        <v>565</v>
      </c>
      <c r="B79" s="17" t="s">
        <v>25</v>
      </c>
      <c r="C79" s="17" t="s">
        <v>26</v>
      </c>
      <c r="D79" s="17" t="s">
        <v>27</v>
      </c>
      <c r="E79" s="17" t="s">
        <v>165</v>
      </c>
      <c r="F79" s="17" t="e">
        <f>_xlfn.XLOOKUP(A79,[1]sheet!$Q:$Q,[1]sheet!$Q:$Q)</f>
        <v>#N/A</v>
      </c>
      <c r="G79" s="17" t="s">
        <v>261</v>
      </c>
      <c r="H79" s="17" t="s">
        <v>149</v>
      </c>
      <c r="I79" s="17" t="s">
        <v>566</v>
      </c>
      <c r="J79" s="17" t="s">
        <v>562</v>
      </c>
      <c r="K79" s="17" t="s">
        <v>562</v>
      </c>
      <c r="L79" s="17" t="s">
        <v>567</v>
      </c>
      <c r="M79" s="17">
        <v>44.52</v>
      </c>
      <c r="N79" s="17" t="s">
        <v>568</v>
      </c>
      <c r="O79" s="17" t="s">
        <v>34</v>
      </c>
      <c r="P79" s="17" t="s">
        <v>35</v>
      </c>
      <c r="Q79" s="17" t="s">
        <v>36</v>
      </c>
      <c r="R79" s="17">
        <f>11.51*4</f>
        <v>46.04</v>
      </c>
      <c r="V79" s="17" t="s">
        <v>37</v>
      </c>
    </row>
    <row r="80" ht="140.4" spans="1:22">
      <c r="A80" s="17" t="s">
        <v>569</v>
      </c>
      <c r="B80" s="17" t="s">
        <v>25</v>
      </c>
      <c r="C80" s="17" t="s">
        <v>26</v>
      </c>
      <c r="D80" s="17" t="s">
        <v>27</v>
      </c>
      <c r="E80" s="17" t="s">
        <v>165</v>
      </c>
      <c r="F80" s="17" t="e">
        <f>_xlfn.XLOOKUP(A80,[1]sheet!$Q:$Q,[1]sheet!$Q:$Q)</f>
        <v>#N/A</v>
      </c>
      <c r="G80" s="17" t="s">
        <v>261</v>
      </c>
      <c r="H80" s="17" t="s">
        <v>551</v>
      </c>
      <c r="I80" s="17" t="s">
        <v>570</v>
      </c>
      <c r="J80" s="17" t="s">
        <v>562</v>
      </c>
      <c r="K80" s="17" t="s">
        <v>562</v>
      </c>
      <c r="L80" s="17" t="s">
        <v>571</v>
      </c>
      <c r="M80" s="17">
        <v>286.4</v>
      </c>
      <c r="N80" s="17" t="s">
        <v>572</v>
      </c>
      <c r="O80" s="17" t="s">
        <v>34</v>
      </c>
      <c r="P80" s="17" t="s">
        <v>35</v>
      </c>
      <c r="Q80" s="17" t="s">
        <v>36</v>
      </c>
      <c r="R80" s="17">
        <f>15.7*20</f>
        <v>314</v>
      </c>
      <c r="V80" s="17" t="s">
        <v>37</v>
      </c>
    </row>
    <row r="81" ht="140.4" spans="1:22">
      <c r="A81" s="17" t="s">
        <v>573</v>
      </c>
      <c r="B81" s="17" t="s">
        <v>25</v>
      </c>
      <c r="C81" s="17" t="s">
        <v>26</v>
      </c>
      <c r="D81" s="17" t="s">
        <v>27</v>
      </c>
      <c r="E81" s="17" t="s">
        <v>165</v>
      </c>
      <c r="F81" s="17" t="e">
        <f>_xlfn.XLOOKUP(A81,[1]sheet!$Q:$Q,[1]sheet!$Q:$Q)</f>
        <v>#N/A</v>
      </c>
      <c r="G81" s="17" t="s">
        <v>261</v>
      </c>
      <c r="H81" s="17" t="s">
        <v>574</v>
      </c>
      <c r="I81" s="17" t="s">
        <v>575</v>
      </c>
      <c r="J81" s="17" t="s">
        <v>557</v>
      </c>
      <c r="K81" s="17" t="s">
        <v>557</v>
      </c>
      <c r="L81" s="17" t="s">
        <v>576</v>
      </c>
      <c r="M81" s="17">
        <v>64.81</v>
      </c>
      <c r="N81" s="17" t="s">
        <v>577</v>
      </c>
      <c r="O81" s="17" t="s">
        <v>34</v>
      </c>
      <c r="P81" s="17" t="s">
        <v>35</v>
      </c>
      <c r="Q81" s="17" t="s">
        <v>36</v>
      </c>
      <c r="R81" s="19">
        <v>73.12</v>
      </c>
      <c r="V81" s="17" t="s">
        <v>37</v>
      </c>
    </row>
    <row r="82" ht="140.4" spans="1:22">
      <c r="A82" s="17" t="s">
        <v>578</v>
      </c>
      <c r="B82" s="17" t="s">
        <v>25</v>
      </c>
      <c r="C82" s="17" t="s">
        <v>26</v>
      </c>
      <c r="D82" s="17" t="s">
        <v>27</v>
      </c>
      <c r="E82" s="17" t="s">
        <v>165</v>
      </c>
      <c r="F82" s="17" t="e">
        <f>_xlfn.XLOOKUP(A82,[1]sheet!$Q:$Q,[1]sheet!$Q:$Q)</f>
        <v>#N/A</v>
      </c>
      <c r="G82" s="17" t="s">
        <v>473</v>
      </c>
      <c r="H82" s="17" t="s">
        <v>579</v>
      </c>
      <c r="I82" s="17" t="s">
        <v>580</v>
      </c>
      <c r="J82" s="17" t="s">
        <v>84</v>
      </c>
      <c r="K82" s="17" t="s">
        <v>84</v>
      </c>
      <c r="L82" s="17" t="s">
        <v>581</v>
      </c>
      <c r="M82" s="17">
        <v>353.83</v>
      </c>
      <c r="N82" s="17" t="s">
        <v>582</v>
      </c>
      <c r="O82" s="17" t="s">
        <v>34</v>
      </c>
      <c r="P82" s="17" t="s">
        <v>35</v>
      </c>
      <c r="Q82" s="17" t="s">
        <v>36</v>
      </c>
      <c r="R82" s="18">
        <v>370.42</v>
      </c>
      <c r="V82" s="17" t="s">
        <v>37</v>
      </c>
    </row>
    <row r="83" ht="78" spans="1:22">
      <c r="A83" s="17" t="s">
        <v>583</v>
      </c>
      <c r="B83" s="17" t="s">
        <v>25</v>
      </c>
      <c r="C83" s="17" t="s">
        <v>26</v>
      </c>
      <c r="D83" s="17" t="s">
        <v>584</v>
      </c>
      <c r="F83" s="17" t="e">
        <f>_xlfn.XLOOKUP(A83,[1]sheet!$Q:$Q,[1]sheet!$Q:$Q)</f>
        <v>#N/A</v>
      </c>
      <c r="G83" s="17" t="s">
        <v>261</v>
      </c>
      <c r="H83" s="17" t="s">
        <v>585</v>
      </c>
      <c r="I83" s="17" t="s">
        <v>586</v>
      </c>
      <c r="J83" s="17" t="s">
        <v>436</v>
      </c>
      <c r="K83" s="17" t="s">
        <v>436</v>
      </c>
      <c r="L83" s="17" t="s">
        <v>587</v>
      </c>
      <c r="M83" s="17">
        <v>1050</v>
      </c>
      <c r="N83" s="17" t="s">
        <v>588</v>
      </c>
      <c r="O83" s="17" t="s">
        <v>34</v>
      </c>
      <c r="P83" s="17" t="s">
        <v>35</v>
      </c>
      <c r="Q83" s="17" t="s">
        <v>36</v>
      </c>
      <c r="R83" s="17">
        <f>38*28</f>
        <v>1064</v>
      </c>
      <c r="S83" s="17" t="s">
        <v>589</v>
      </c>
      <c r="V83" s="17" t="s">
        <v>590</v>
      </c>
    </row>
    <row r="84" ht="140.4" spans="1:22">
      <c r="A84" s="17" t="s">
        <v>591</v>
      </c>
      <c r="B84" s="17" t="s">
        <v>25</v>
      </c>
      <c r="C84" s="17" t="s">
        <v>224</v>
      </c>
      <c r="D84" s="17" t="s">
        <v>592</v>
      </c>
      <c r="E84" s="17" t="s">
        <v>363</v>
      </c>
      <c r="F84" s="17" t="e">
        <f>_xlfn.XLOOKUP(A84,[1]sheet!$Q:$Q,[1]sheet!$Q:$Q)</f>
        <v>#N/A</v>
      </c>
      <c r="G84" s="17" t="s">
        <v>62</v>
      </c>
      <c r="H84" s="17" t="s">
        <v>593</v>
      </c>
      <c r="I84" s="17" t="s">
        <v>594</v>
      </c>
      <c r="J84" s="17" t="s">
        <v>595</v>
      </c>
      <c r="K84" s="17" t="s">
        <v>596</v>
      </c>
      <c r="L84" s="17" t="s">
        <v>597</v>
      </c>
      <c r="M84" s="17">
        <v>511.76</v>
      </c>
      <c r="N84" s="17" t="s">
        <v>598</v>
      </c>
      <c r="O84" s="17" t="s">
        <v>34</v>
      </c>
      <c r="P84" s="17" t="s">
        <v>35</v>
      </c>
      <c r="Q84" s="17" t="s">
        <v>36</v>
      </c>
      <c r="R84" s="17">
        <v>511.76</v>
      </c>
      <c r="S84" s="17" t="s">
        <v>599</v>
      </c>
      <c r="V84" s="17" t="s">
        <v>600</v>
      </c>
    </row>
    <row r="85" ht="109.2" spans="1:22">
      <c r="A85" s="17" t="s">
        <v>601</v>
      </c>
      <c r="B85" s="17" t="s">
        <v>25</v>
      </c>
      <c r="C85" s="17" t="s">
        <v>26</v>
      </c>
      <c r="D85" s="17" t="s">
        <v>602</v>
      </c>
      <c r="E85" s="17" t="s">
        <v>363</v>
      </c>
      <c r="F85" s="17" t="e">
        <f>_xlfn.XLOOKUP(A85,[1]sheet!$Q:$Q,[1]sheet!$Q:$Q)</f>
        <v>#N/A</v>
      </c>
      <c r="G85" s="17" t="s">
        <v>41</v>
      </c>
      <c r="H85" s="17" t="s">
        <v>603</v>
      </c>
      <c r="I85" s="17" t="s">
        <v>604</v>
      </c>
      <c r="J85" s="17" t="s">
        <v>605</v>
      </c>
      <c r="K85" s="17" t="s">
        <v>605</v>
      </c>
      <c r="L85" s="17" t="s">
        <v>606</v>
      </c>
      <c r="M85" s="17">
        <v>3348.8</v>
      </c>
      <c r="N85" s="17" t="s">
        <v>607</v>
      </c>
      <c r="O85" s="17" t="s">
        <v>34</v>
      </c>
      <c r="P85" s="17" t="s">
        <v>35</v>
      </c>
      <c r="Q85" s="17" t="s">
        <v>36</v>
      </c>
      <c r="R85" s="17">
        <f>60.8*56</f>
        <v>3404.8</v>
      </c>
      <c r="S85" s="17" t="s">
        <v>608</v>
      </c>
      <c r="V85" s="17" t="s">
        <v>609</v>
      </c>
    </row>
    <row r="86" ht="156" spans="1:22">
      <c r="A86" s="17" t="s">
        <v>610</v>
      </c>
      <c r="B86" s="17" t="s">
        <v>25</v>
      </c>
      <c r="C86" s="17" t="s">
        <v>26</v>
      </c>
      <c r="D86" s="17" t="s">
        <v>611</v>
      </c>
      <c r="E86" s="17" t="s">
        <v>612</v>
      </c>
      <c r="F86" s="17" t="e">
        <f>_xlfn.XLOOKUP(A86,[1]sheet!$Q:$Q,[1]sheet!$Q:$Q)</f>
        <v>#N/A</v>
      </c>
      <c r="G86" s="17" t="s">
        <v>62</v>
      </c>
      <c r="H86" s="17" t="s">
        <v>613</v>
      </c>
      <c r="I86" s="17" t="s">
        <v>614</v>
      </c>
      <c r="J86" s="17" t="s">
        <v>382</v>
      </c>
      <c r="K86" s="17" t="s">
        <v>382</v>
      </c>
      <c r="L86" s="17" t="s">
        <v>615</v>
      </c>
      <c r="M86" s="17">
        <v>561</v>
      </c>
      <c r="N86" s="17" t="s">
        <v>616</v>
      </c>
      <c r="O86" s="17" t="s">
        <v>34</v>
      </c>
      <c r="P86" s="17" t="s">
        <v>35</v>
      </c>
      <c r="Q86" s="17" t="s">
        <v>36</v>
      </c>
      <c r="R86" s="17">
        <v>623.53</v>
      </c>
      <c r="V86" s="17" t="s">
        <v>617</v>
      </c>
    </row>
    <row r="87" spans="1:17">
      <c r="A87" s="17" t="s">
        <v>618</v>
      </c>
      <c r="B87" s="17" t="s">
        <v>25</v>
      </c>
      <c r="C87" s="17" t="s">
        <v>139</v>
      </c>
      <c r="D87" s="17" t="s">
        <v>619</v>
      </c>
      <c r="F87" s="17" t="e">
        <f>_xlfn.XLOOKUP(A87,[1]sheet!$Q:$Q,[1]sheet!$Q:$Q)</f>
        <v>#N/A</v>
      </c>
      <c r="G87" s="17" t="s">
        <v>28</v>
      </c>
      <c r="H87" s="17" t="s">
        <v>174</v>
      </c>
      <c r="I87" s="17" t="s">
        <v>620</v>
      </c>
      <c r="J87" s="17" t="s">
        <v>143</v>
      </c>
      <c r="K87" s="17" t="s">
        <v>143</v>
      </c>
      <c r="L87" s="17" t="s">
        <v>621</v>
      </c>
      <c r="M87" s="17">
        <v>9.78</v>
      </c>
      <c r="N87" s="17" t="s">
        <v>622</v>
      </c>
      <c r="O87" s="17" t="s">
        <v>34</v>
      </c>
      <c r="P87" s="17" t="s">
        <v>35</v>
      </c>
      <c r="Q87" s="17" t="s">
        <v>36</v>
      </c>
    </row>
    <row r="88" spans="1:17">
      <c r="A88" s="17" t="s">
        <v>623</v>
      </c>
      <c r="B88" s="17" t="s">
        <v>25</v>
      </c>
      <c r="C88" s="17" t="s">
        <v>139</v>
      </c>
      <c r="D88" s="17" t="s">
        <v>619</v>
      </c>
      <c r="F88" s="17" t="e">
        <f>_xlfn.XLOOKUP(A88,[1]sheet!$Q:$Q,[1]sheet!$Q:$Q)</f>
        <v>#N/A</v>
      </c>
      <c r="G88" s="17" t="s">
        <v>28</v>
      </c>
      <c r="H88" s="17" t="s">
        <v>174</v>
      </c>
      <c r="I88" s="17" t="s">
        <v>624</v>
      </c>
      <c r="J88" s="17" t="s">
        <v>211</v>
      </c>
      <c r="K88" s="17" t="s">
        <v>211</v>
      </c>
      <c r="L88" s="17" t="s">
        <v>625</v>
      </c>
      <c r="M88" s="17">
        <v>28.8</v>
      </c>
      <c r="N88" s="17" t="s">
        <v>626</v>
      </c>
      <c r="O88" s="17" t="s">
        <v>34</v>
      </c>
      <c r="P88" s="17" t="s">
        <v>35</v>
      </c>
      <c r="Q88" s="17" t="s">
        <v>36</v>
      </c>
    </row>
    <row r="89" ht="202.8" spans="1:24">
      <c r="A89" s="17" t="s">
        <v>627</v>
      </c>
      <c r="B89" s="17" t="s">
        <v>25</v>
      </c>
      <c r="C89" s="17" t="s">
        <v>39</v>
      </c>
      <c r="D89" s="17" t="s">
        <v>628</v>
      </c>
      <c r="E89" s="17" t="s">
        <v>156</v>
      </c>
      <c r="F89" s="17" t="str">
        <f>_xlfn.XLOOKUP(A89,[1]sheet!$Q:$Q,[1]sheet!$Q:$Q)</f>
        <v>XN02BGP112X001010100548</v>
      </c>
      <c r="G89" s="17" t="s">
        <v>364</v>
      </c>
      <c r="H89" s="17" t="s">
        <v>629</v>
      </c>
      <c r="I89" s="17" t="s">
        <v>630</v>
      </c>
      <c r="J89" s="17" t="s">
        <v>631</v>
      </c>
      <c r="K89" s="17" t="s">
        <v>631</v>
      </c>
      <c r="L89" s="17" t="s">
        <v>632</v>
      </c>
      <c r="M89" s="17">
        <v>152</v>
      </c>
      <c r="N89" s="17" t="s">
        <v>633</v>
      </c>
      <c r="O89" s="17" t="s">
        <v>34</v>
      </c>
      <c r="P89" s="17" t="s">
        <v>35</v>
      </c>
      <c r="Q89" s="17" t="s">
        <v>36</v>
      </c>
      <c r="R89" s="17">
        <f>152.63</f>
        <v>152.63</v>
      </c>
      <c r="X89" s="17" t="s">
        <v>634</v>
      </c>
    </row>
    <row r="90" ht="202.8" spans="1:24">
      <c r="A90" s="17" t="s">
        <v>635</v>
      </c>
      <c r="B90" s="17" t="s">
        <v>25</v>
      </c>
      <c r="C90" s="17" t="s">
        <v>39</v>
      </c>
      <c r="D90" s="17" t="s">
        <v>628</v>
      </c>
      <c r="F90" s="17" t="e">
        <f>_xlfn.XLOOKUP(A90,[1]sheet!$Q:$Q,[1]sheet!$Q:$Q)</f>
        <v>#N/A</v>
      </c>
      <c r="G90" s="17" t="s">
        <v>364</v>
      </c>
      <c r="H90" s="17" t="s">
        <v>636</v>
      </c>
      <c r="I90" s="17" t="s">
        <v>637</v>
      </c>
      <c r="J90" s="17" t="s">
        <v>638</v>
      </c>
      <c r="K90" s="17" t="s">
        <v>638</v>
      </c>
      <c r="L90" s="17" t="s">
        <v>639</v>
      </c>
      <c r="M90" s="17">
        <v>87.8</v>
      </c>
      <c r="N90" s="17" t="s">
        <v>640</v>
      </c>
      <c r="O90" s="17" t="s">
        <v>34</v>
      </c>
      <c r="P90" s="17" t="s">
        <v>35</v>
      </c>
      <c r="Q90" s="17" t="s">
        <v>36</v>
      </c>
      <c r="R90" s="17">
        <v>89.78</v>
      </c>
      <c r="X90" s="17" t="s">
        <v>634</v>
      </c>
    </row>
    <row r="91" ht="202.8" spans="1:24">
      <c r="A91" s="17" t="s">
        <v>641</v>
      </c>
      <c r="B91" s="17" t="s">
        <v>25</v>
      </c>
      <c r="C91" s="17" t="s">
        <v>39</v>
      </c>
      <c r="D91" s="17" t="s">
        <v>628</v>
      </c>
      <c r="F91" s="17" t="e">
        <f>_xlfn.XLOOKUP(A91,[1]sheet!$Q:$Q,[1]sheet!$Q:$Q)</f>
        <v>#N/A</v>
      </c>
      <c r="G91" s="17" t="s">
        <v>364</v>
      </c>
      <c r="H91" s="17" t="s">
        <v>642</v>
      </c>
      <c r="I91" s="17" t="s">
        <v>643</v>
      </c>
      <c r="J91" s="17" t="s">
        <v>644</v>
      </c>
      <c r="K91" s="17" t="s">
        <v>645</v>
      </c>
      <c r="L91" s="17" t="s">
        <v>646</v>
      </c>
      <c r="M91" s="17">
        <v>295</v>
      </c>
      <c r="N91" s="17" t="s">
        <v>647</v>
      </c>
      <c r="O91" s="17" t="s">
        <v>34</v>
      </c>
      <c r="P91" s="17" t="s">
        <v>35</v>
      </c>
      <c r="Q91" s="17" t="s">
        <v>36</v>
      </c>
      <c r="R91" s="17">
        <v>295</v>
      </c>
      <c r="X91" s="17" t="s">
        <v>634</v>
      </c>
    </row>
    <row r="92" ht="202.8" spans="1:24">
      <c r="A92" s="17" t="s">
        <v>648</v>
      </c>
      <c r="B92" s="17" t="s">
        <v>25</v>
      </c>
      <c r="C92" s="17" t="s">
        <v>39</v>
      </c>
      <c r="D92" s="17" t="s">
        <v>628</v>
      </c>
      <c r="E92" s="17" t="s">
        <v>156</v>
      </c>
      <c r="F92" s="17" t="str">
        <f>_xlfn.XLOOKUP(A92,[1]sheet!$Q:$Q,[1]sheet!$Q:$Q)</f>
        <v>XN02BGP112X001010183529</v>
      </c>
      <c r="G92" s="17" t="s">
        <v>364</v>
      </c>
      <c r="H92" s="17" t="s">
        <v>636</v>
      </c>
      <c r="I92" s="17" t="s">
        <v>637</v>
      </c>
      <c r="J92" s="17" t="s">
        <v>649</v>
      </c>
      <c r="K92" s="17" t="s">
        <v>650</v>
      </c>
      <c r="L92" s="17" t="s">
        <v>651</v>
      </c>
      <c r="M92" s="17">
        <v>89.78</v>
      </c>
      <c r="N92" s="17" t="s">
        <v>652</v>
      </c>
      <c r="O92" s="17" t="s">
        <v>34</v>
      </c>
      <c r="P92" s="17" t="s">
        <v>35</v>
      </c>
      <c r="Q92" s="17" t="s">
        <v>36</v>
      </c>
      <c r="R92" s="17">
        <v>89.78</v>
      </c>
      <c r="X92" s="17" t="s">
        <v>634</v>
      </c>
    </row>
    <row r="93" ht="31.2" spans="1:17">
      <c r="A93" s="17" t="s">
        <v>653</v>
      </c>
      <c r="B93" s="17" t="s">
        <v>25</v>
      </c>
      <c r="C93" s="17" t="s">
        <v>139</v>
      </c>
      <c r="D93" s="17" t="s">
        <v>654</v>
      </c>
      <c r="F93" s="17" t="e">
        <f>_xlfn.XLOOKUP(A93,[1]sheet!$Q:$Q,[1]sheet!$Q:$Q)</f>
        <v>#N/A</v>
      </c>
      <c r="G93" s="17" t="s">
        <v>28</v>
      </c>
      <c r="H93" s="17" t="s">
        <v>141</v>
      </c>
      <c r="I93" s="17" t="s">
        <v>655</v>
      </c>
      <c r="J93" s="17" t="s">
        <v>656</v>
      </c>
      <c r="K93" s="17" t="s">
        <v>656</v>
      </c>
      <c r="L93" s="17" t="s">
        <v>657</v>
      </c>
      <c r="M93" s="17">
        <v>36</v>
      </c>
      <c r="N93" s="17" t="s">
        <v>658</v>
      </c>
      <c r="O93" s="17" t="s">
        <v>34</v>
      </c>
      <c r="P93" s="17" t="s">
        <v>35</v>
      </c>
      <c r="Q93" s="17" t="s">
        <v>36</v>
      </c>
    </row>
    <row r="94" ht="31.2" spans="1:17">
      <c r="A94" s="17" t="s">
        <v>659</v>
      </c>
      <c r="B94" s="17" t="s">
        <v>25</v>
      </c>
      <c r="C94" s="17" t="s">
        <v>139</v>
      </c>
      <c r="D94" s="17" t="s">
        <v>654</v>
      </c>
      <c r="F94" s="17" t="e">
        <f>_xlfn.XLOOKUP(A94,[1]sheet!$Q:$Q,[1]sheet!$Q:$Q)</f>
        <v>#N/A</v>
      </c>
      <c r="G94" s="17" t="s">
        <v>28</v>
      </c>
      <c r="H94" s="17" t="s">
        <v>141</v>
      </c>
      <c r="I94" s="17" t="s">
        <v>660</v>
      </c>
      <c r="J94" s="17" t="s">
        <v>656</v>
      </c>
      <c r="K94" s="17" t="s">
        <v>656</v>
      </c>
      <c r="L94" s="17" t="s">
        <v>657</v>
      </c>
      <c r="M94" s="17">
        <v>43.2</v>
      </c>
      <c r="N94" s="17" t="s">
        <v>661</v>
      </c>
      <c r="O94" s="17" t="s">
        <v>34</v>
      </c>
      <c r="P94" s="17" t="s">
        <v>35</v>
      </c>
      <c r="Q94" s="17" t="s">
        <v>36</v>
      </c>
    </row>
    <row r="95" ht="31.2" spans="1:17">
      <c r="A95" s="17" t="s">
        <v>662</v>
      </c>
      <c r="B95" s="17" t="s">
        <v>25</v>
      </c>
      <c r="C95" s="17" t="s">
        <v>139</v>
      </c>
      <c r="D95" s="17" t="s">
        <v>654</v>
      </c>
      <c r="F95" s="17" t="e">
        <f>_xlfn.XLOOKUP(A95,[1]sheet!$Q:$Q,[1]sheet!$Q:$Q)</f>
        <v>#N/A</v>
      </c>
      <c r="G95" s="17" t="s">
        <v>28</v>
      </c>
      <c r="H95" s="17" t="s">
        <v>141</v>
      </c>
      <c r="I95" s="17" t="s">
        <v>663</v>
      </c>
      <c r="J95" s="17" t="s">
        <v>656</v>
      </c>
      <c r="K95" s="17" t="s">
        <v>656</v>
      </c>
      <c r="L95" s="17" t="s">
        <v>657</v>
      </c>
      <c r="M95" s="17">
        <v>90</v>
      </c>
      <c r="N95" s="17" t="s">
        <v>664</v>
      </c>
      <c r="O95" s="17" t="s">
        <v>34</v>
      </c>
      <c r="P95" s="17" t="s">
        <v>35</v>
      </c>
      <c r="Q95" s="17" t="s">
        <v>36</v>
      </c>
    </row>
    <row r="96" ht="31.2" spans="1:17">
      <c r="A96" s="17" t="s">
        <v>665</v>
      </c>
      <c r="B96" s="17" t="s">
        <v>25</v>
      </c>
      <c r="C96" s="17" t="s">
        <v>139</v>
      </c>
      <c r="D96" s="17" t="s">
        <v>654</v>
      </c>
      <c r="F96" s="17" t="e">
        <f>_xlfn.XLOOKUP(A96,[1]sheet!$Q:$Q,[1]sheet!$Q:$Q)</f>
        <v>#N/A</v>
      </c>
      <c r="G96" s="17" t="s">
        <v>28</v>
      </c>
      <c r="H96" s="17" t="s">
        <v>141</v>
      </c>
      <c r="I96" s="17" t="s">
        <v>666</v>
      </c>
      <c r="J96" s="17" t="s">
        <v>656</v>
      </c>
      <c r="K96" s="17" t="s">
        <v>656</v>
      </c>
      <c r="L96" s="17" t="s">
        <v>657</v>
      </c>
      <c r="M96" s="17">
        <v>108</v>
      </c>
      <c r="N96" s="17" t="s">
        <v>667</v>
      </c>
      <c r="O96" s="17" t="s">
        <v>34</v>
      </c>
      <c r="P96" s="17" t="s">
        <v>35</v>
      </c>
      <c r="Q96" s="17" t="s">
        <v>36</v>
      </c>
    </row>
    <row r="97" ht="46.8" spans="1:21">
      <c r="A97" s="17" t="s">
        <v>668</v>
      </c>
      <c r="B97" s="17" t="s">
        <v>25</v>
      </c>
      <c r="C97" s="17" t="s">
        <v>60</v>
      </c>
      <c r="D97" s="17" t="s">
        <v>669</v>
      </c>
      <c r="E97" s="17" t="s">
        <v>156</v>
      </c>
      <c r="F97" s="17" t="str">
        <f>_xlfn.XLOOKUP(A97,[1]sheet!$Q:$Q,[1]sheet!$Q:$Q)</f>
        <v>XN03AGA357P001010178377</v>
      </c>
      <c r="G97" s="17" t="s">
        <v>670</v>
      </c>
      <c r="H97" s="17" t="s">
        <v>671</v>
      </c>
      <c r="I97" s="17" t="s">
        <v>672</v>
      </c>
      <c r="J97" s="17" t="s">
        <v>673</v>
      </c>
      <c r="K97" s="17" t="s">
        <v>674</v>
      </c>
      <c r="L97" s="17" t="s">
        <v>675</v>
      </c>
      <c r="M97" s="17">
        <v>1450</v>
      </c>
      <c r="N97" s="17" t="s">
        <v>676</v>
      </c>
      <c r="O97" s="17" t="s">
        <v>34</v>
      </c>
      <c r="P97" s="17" t="s">
        <v>35</v>
      </c>
      <c r="Q97" s="17" t="s">
        <v>36</v>
      </c>
      <c r="R97" s="17">
        <f>29*50</f>
        <v>1450</v>
      </c>
      <c r="U97" s="17" t="s">
        <v>677</v>
      </c>
    </row>
    <row r="98" ht="46.8" spans="1:21">
      <c r="A98" s="17" t="s">
        <v>678</v>
      </c>
      <c r="B98" s="17" t="s">
        <v>25</v>
      </c>
      <c r="C98" s="17" t="s">
        <v>60</v>
      </c>
      <c r="D98" s="17" t="s">
        <v>669</v>
      </c>
      <c r="E98" s="17" t="s">
        <v>156</v>
      </c>
      <c r="F98" s="17" t="str">
        <f>_xlfn.XLOOKUP(A98,[1]sheet!$Q:$Q,[1]sheet!$Q:$Q)</f>
        <v>XN03AGA357P001010283655</v>
      </c>
      <c r="G98" s="17" t="s">
        <v>670</v>
      </c>
      <c r="H98" s="17" t="s">
        <v>679</v>
      </c>
      <c r="I98" s="17" t="s">
        <v>680</v>
      </c>
      <c r="J98" s="17" t="s">
        <v>681</v>
      </c>
      <c r="K98" s="17" t="s">
        <v>682</v>
      </c>
      <c r="L98" s="17" t="s">
        <v>683</v>
      </c>
      <c r="M98" s="17">
        <v>870</v>
      </c>
      <c r="N98" s="17" t="s">
        <v>684</v>
      </c>
      <c r="O98" s="17" t="s">
        <v>34</v>
      </c>
      <c r="P98" s="17" t="s">
        <v>35</v>
      </c>
      <c r="Q98" s="17" t="s">
        <v>36</v>
      </c>
      <c r="R98" s="17">
        <f>29*30</f>
        <v>870</v>
      </c>
      <c r="U98" s="17" t="s">
        <v>677</v>
      </c>
    </row>
    <row r="99" ht="93.6" spans="1:21">
      <c r="A99" s="17" t="s">
        <v>685</v>
      </c>
      <c r="B99" s="17" t="s">
        <v>25</v>
      </c>
      <c r="C99" s="17" t="s">
        <v>686</v>
      </c>
      <c r="D99" s="17" t="s">
        <v>687</v>
      </c>
      <c r="F99" s="17" t="e">
        <f>_xlfn.XLOOKUP(A99,[1]sheet!$Q:$Q,[1]sheet!$Q:$Q)</f>
        <v>#N/A</v>
      </c>
      <c r="G99" s="17" t="s">
        <v>28</v>
      </c>
      <c r="H99" s="17" t="s">
        <v>688</v>
      </c>
      <c r="I99" s="17" t="s">
        <v>689</v>
      </c>
      <c r="J99" s="17" t="s">
        <v>690</v>
      </c>
      <c r="K99" s="17" t="s">
        <v>690</v>
      </c>
      <c r="L99" s="17" t="s">
        <v>691</v>
      </c>
      <c r="M99" s="17">
        <v>227.1</v>
      </c>
      <c r="N99" s="17" t="s">
        <v>692</v>
      </c>
      <c r="O99" s="17" t="s">
        <v>34</v>
      </c>
      <c r="P99" s="17" t="s">
        <v>35</v>
      </c>
      <c r="Q99" s="17" t="s">
        <v>36</v>
      </c>
      <c r="R99" s="17">
        <f>7.57*30</f>
        <v>227.1</v>
      </c>
      <c r="U99" s="17" t="s">
        <v>693</v>
      </c>
    </row>
    <row r="100" ht="31.2" spans="1:17">
      <c r="A100" s="17" t="s">
        <v>694</v>
      </c>
      <c r="B100" s="17" t="s">
        <v>25</v>
      </c>
      <c r="C100" s="17" t="s">
        <v>139</v>
      </c>
      <c r="D100" s="17" t="s">
        <v>695</v>
      </c>
      <c r="F100" s="17" t="e">
        <f>_xlfn.XLOOKUP(A100,[1]sheet!$Q:$Q,[1]sheet!$Q:$Q)</f>
        <v>#N/A</v>
      </c>
      <c r="G100" s="17" t="s">
        <v>696</v>
      </c>
      <c r="H100" s="17" t="s">
        <v>697</v>
      </c>
      <c r="I100" s="17" t="s">
        <v>698</v>
      </c>
      <c r="J100" s="17" t="s">
        <v>151</v>
      </c>
      <c r="K100" s="17" t="s">
        <v>151</v>
      </c>
      <c r="L100" s="17" t="s">
        <v>699</v>
      </c>
      <c r="M100" s="17">
        <v>8.27</v>
      </c>
      <c r="N100" s="17" t="s">
        <v>700</v>
      </c>
      <c r="O100" s="17" t="s">
        <v>34</v>
      </c>
      <c r="P100" s="17" t="s">
        <v>35</v>
      </c>
      <c r="Q100" s="17" t="s">
        <v>36</v>
      </c>
    </row>
    <row r="101" ht="46.8" spans="1:17">
      <c r="A101" s="17" t="s">
        <v>701</v>
      </c>
      <c r="B101" s="17" t="s">
        <v>25</v>
      </c>
      <c r="C101" s="17" t="s">
        <v>139</v>
      </c>
      <c r="D101" s="17" t="s">
        <v>702</v>
      </c>
      <c r="F101" s="17" t="e">
        <f>_xlfn.XLOOKUP(A101,[1]sheet!$Q:$Q,[1]sheet!$Q:$Q)</f>
        <v>#N/A</v>
      </c>
      <c r="G101" s="17" t="s">
        <v>329</v>
      </c>
      <c r="H101" s="17" t="s">
        <v>703</v>
      </c>
      <c r="I101" s="17" t="s">
        <v>704</v>
      </c>
      <c r="J101" s="17" t="s">
        <v>332</v>
      </c>
      <c r="K101" s="17" t="s">
        <v>332</v>
      </c>
      <c r="L101" s="17" t="s">
        <v>705</v>
      </c>
      <c r="M101" s="17">
        <v>87.65</v>
      </c>
      <c r="N101" s="17" t="s">
        <v>706</v>
      </c>
      <c r="O101" s="17" t="s">
        <v>34</v>
      </c>
      <c r="P101" s="17" t="s">
        <v>35</v>
      </c>
      <c r="Q101" s="17" t="s">
        <v>36</v>
      </c>
    </row>
    <row r="102" ht="46.8" spans="1:21">
      <c r="A102" s="17" t="s">
        <v>707</v>
      </c>
      <c r="B102" s="17" t="s">
        <v>25</v>
      </c>
      <c r="C102" s="17" t="s">
        <v>60</v>
      </c>
      <c r="D102" s="17" t="s">
        <v>708</v>
      </c>
      <c r="E102" s="17" t="s">
        <v>156</v>
      </c>
      <c r="F102" s="17" t="str">
        <f>_xlfn.XLOOKUP(A102,[1]sheet!$Q:$Q,[1]sheet!$Q:$Q)</f>
        <v>XR05CBA198L019010106286</v>
      </c>
      <c r="G102" s="17" t="s">
        <v>709</v>
      </c>
      <c r="H102" s="17" t="s">
        <v>710</v>
      </c>
      <c r="I102" s="17" t="s">
        <v>711</v>
      </c>
      <c r="J102" s="17" t="s">
        <v>712</v>
      </c>
      <c r="K102" s="17" t="s">
        <v>712</v>
      </c>
      <c r="L102" s="17" t="s">
        <v>713</v>
      </c>
      <c r="M102" s="17">
        <v>51</v>
      </c>
      <c r="N102" s="17" t="s">
        <v>714</v>
      </c>
      <c r="O102" s="17" t="s">
        <v>34</v>
      </c>
      <c r="P102" s="17" t="s">
        <v>35</v>
      </c>
      <c r="Q102" s="17" t="s">
        <v>36</v>
      </c>
      <c r="R102" s="17">
        <f>8.5*6</f>
        <v>51</v>
      </c>
      <c r="U102" s="17" t="s">
        <v>715</v>
      </c>
    </row>
    <row r="103" ht="46.8" spans="1:21">
      <c r="A103" s="17" t="s">
        <v>716</v>
      </c>
      <c r="B103" s="17" t="s">
        <v>25</v>
      </c>
      <c r="C103" s="17" t="s">
        <v>60</v>
      </c>
      <c r="D103" s="17" t="s">
        <v>708</v>
      </c>
      <c r="E103" s="17" t="s">
        <v>156</v>
      </c>
      <c r="F103" s="17" t="str">
        <f>_xlfn.XLOOKUP(A103,[1]sheet!$Q:$Q,[1]sheet!$Q:$Q)</f>
        <v>XR05CBA198L019020100123</v>
      </c>
      <c r="G103" s="17" t="s">
        <v>709</v>
      </c>
      <c r="H103" s="17" t="s">
        <v>710</v>
      </c>
      <c r="I103" s="17" t="s">
        <v>717</v>
      </c>
      <c r="J103" s="17" t="s">
        <v>718</v>
      </c>
      <c r="K103" s="17" t="s">
        <v>718</v>
      </c>
      <c r="L103" s="17" t="s">
        <v>719</v>
      </c>
      <c r="M103" s="17">
        <v>84.7</v>
      </c>
      <c r="N103" s="17" t="s">
        <v>720</v>
      </c>
      <c r="O103" s="17" t="s">
        <v>34</v>
      </c>
      <c r="P103" s="17" t="s">
        <v>35</v>
      </c>
      <c r="Q103" s="17" t="s">
        <v>36</v>
      </c>
      <c r="R103" s="17">
        <f>8.5*10</f>
        <v>85</v>
      </c>
      <c r="U103" s="17" t="s">
        <v>715</v>
      </c>
    </row>
    <row r="104" ht="46.8" spans="1:22">
      <c r="A104" s="17" t="s">
        <v>721</v>
      </c>
      <c r="B104" s="17" t="s">
        <v>25</v>
      </c>
      <c r="C104" s="17" t="s">
        <v>26</v>
      </c>
      <c r="D104" s="17" t="s">
        <v>722</v>
      </c>
      <c r="E104" s="17" t="s">
        <v>165</v>
      </c>
      <c r="F104" s="17" t="e">
        <f>_xlfn.XLOOKUP(A104,[1]sheet!$Q:$Q,[1]sheet!$Q:$Q)</f>
        <v>#N/A</v>
      </c>
      <c r="G104" s="17" t="s">
        <v>364</v>
      </c>
      <c r="H104" s="17" t="s">
        <v>723</v>
      </c>
      <c r="I104" s="17" t="s">
        <v>724</v>
      </c>
      <c r="J104" s="17" t="s">
        <v>725</v>
      </c>
      <c r="K104" s="17" t="s">
        <v>725</v>
      </c>
      <c r="L104" s="17" t="s">
        <v>726</v>
      </c>
      <c r="M104" s="17">
        <v>48.8</v>
      </c>
      <c r="N104" s="17" t="s">
        <v>727</v>
      </c>
      <c r="O104" s="17" t="s">
        <v>34</v>
      </c>
      <c r="P104" s="17" t="s">
        <v>35</v>
      </c>
      <c r="Q104" s="17" t="s">
        <v>36</v>
      </c>
      <c r="R104" s="17">
        <v>49.5</v>
      </c>
      <c r="V104" s="17" t="s">
        <v>728</v>
      </c>
    </row>
    <row r="105" ht="46.8" spans="1:19">
      <c r="A105" s="17" t="s">
        <v>729</v>
      </c>
      <c r="B105" s="17" t="s">
        <v>25</v>
      </c>
      <c r="C105" s="17" t="s">
        <v>181</v>
      </c>
      <c r="D105" s="17" t="s">
        <v>730</v>
      </c>
      <c r="E105" s="17" t="s">
        <v>183</v>
      </c>
      <c r="F105" s="17" t="e">
        <f>_xlfn.XLOOKUP(A105,[1]sheet!$Q:$Q,[1]sheet!$Q:$Q)</f>
        <v>#N/A</v>
      </c>
      <c r="G105" s="17" t="s">
        <v>364</v>
      </c>
      <c r="H105" s="17" t="s">
        <v>731</v>
      </c>
      <c r="I105" s="17" t="s">
        <v>732</v>
      </c>
      <c r="J105" s="17" t="s">
        <v>733</v>
      </c>
      <c r="K105" s="17" t="s">
        <v>734</v>
      </c>
      <c r="L105" s="17" t="s">
        <v>735</v>
      </c>
      <c r="M105" s="17">
        <v>17.76</v>
      </c>
      <c r="N105" s="17" t="s">
        <v>736</v>
      </c>
      <c r="O105" s="17" t="s">
        <v>34</v>
      </c>
      <c r="P105" s="17" t="s">
        <v>35</v>
      </c>
      <c r="Q105" s="17" t="s">
        <v>36</v>
      </c>
      <c r="R105" s="17">
        <v>17.76</v>
      </c>
      <c r="S105" s="17" t="s">
        <v>737</v>
      </c>
    </row>
    <row r="106" spans="1:17">
      <c r="A106" s="17" t="s">
        <v>738</v>
      </c>
      <c r="B106" s="17" t="s">
        <v>25</v>
      </c>
      <c r="C106" s="17" t="s">
        <v>139</v>
      </c>
      <c r="D106" s="17" t="s">
        <v>739</v>
      </c>
      <c r="F106" s="17" t="e">
        <f>_xlfn.XLOOKUP(A106,[1]sheet!$Q:$Q,[1]sheet!$Q:$Q)</f>
        <v>#N/A</v>
      </c>
      <c r="G106" s="17" t="s">
        <v>696</v>
      </c>
      <c r="H106" s="17" t="s">
        <v>141</v>
      </c>
      <c r="I106" s="17" t="s">
        <v>740</v>
      </c>
      <c r="J106" s="17" t="s">
        <v>143</v>
      </c>
      <c r="K106" s="17" t="s">
        <v>143</v>
      </c>
      <c r="L106" s="17" t="s">
        <v>741</v>
      </c>
      <c r="M106" s="17">
        <v>19.8</v>
      </c>
      <c r="N106" s="17" t="s">
        <v>742</v>
      </c>
      <c r="O106" s="17" t="s">
        <v>34</v>
      </c>
      <c r="P106" s="17" t="s">
        <v>35</v>
      </c>
      <c r="Q106" s="17" t="s">
        <v>36</v>
      </c>
    </row>
    <row r="107" ht="46.8" spans="1:17">
      <c r="A107" s="17" t="s">
        <v>743</v>
      </c>
      <c r="B107" s="17" t="s">
        <v>25</v>
      </c>
      <c r="C107" s="17" t="s">
        <v>139</v>
      </c>
      <c r="D107" s="17" t="s">
        <v>744</v>
      </c>
      <c r="F107" s="17" t="e">
        <f>_xlfn.XLOOKUP(A107,[1]sheet!$Q:$Q,[1]sheet!$Q:$Q)</f>
        <v>#N/A</v>
      </c>
      <c r="G107" s="17" t="s">
        <v>28</v>
      </c>
      <c r="H107" s="17" t="s">
        <v>745</v>
      </c>
      <c r="I107" s="17" t="s">
        <v>746</v>
      </c>
      <c r="J107" s="17" t="s">
        <v>143</v>
      </c>
      <c r="K107" s="17" t="s">
        <v>143</v>
      </c>
      <c r="L107" s="17" t="s">
        <v>747</v>
      </c>
      <c r="M107" s="17">
        <v>128</v>
      </c>
      <c r="N107" s="17" t="s">
        <v>748</v>
      </c>
      <c r="O107" s="17" t="s">
        <v>34</v>
      </c>
      <c r="P107" s="17" t="s">
        <v>35</v>
      </c>
      <c r="Q107" s="17" t="s">
        <v>36</v>
      </c>
    </row>
    <row r="108" ht="93.6" spans="1:24">
      <c r="A108" s="17" t="s">
        <v>749</v>
      </c>
      <c r="B108" s="17" t="s">
        <v>25</v>
      </c>
      <c r="C108" s="17" t="s">
        <v>39</v>
      </c>
      <c r="D108" s="17" t="s">
        <v>750</v>
      </c>
      <c r="F108" s="17" t="e">
        <f>_xlfn.XLOOKUP(A108,[1]sheet!$Q:$Q,[1]sheet!$Q:$Q)</f>
        <v>#N/A</v>
      </c>
      <c r="G108" s="17" t="s">
        <v>62</v>
      </c>
      <c r="H108" s="17" t="s">
        <v>751</v>
      </c>
      <c r="I108" s="17" t="s">
        <v>752</v>
      </c>
      <c r="J108" s="17" t="s">
        <v>753</v>
      </c>
      <c r="K108" s="17" t="s">
        <v>753</v>
      </c>
      <c r="L108" s="17" t="s">
        <v>754</v>
      </c>
      <c r="M108" s="17">
        <v>2249.8</v>
      </c>
      <c r="N108" s="17" t="s">
        <v>755</v>
      </c>
      <c r="O108" s="17" t="s">
        <v>34</v>
      </c>
      <c r="P108" s="17" t="s">
        <v>35</v>
      </c>
      <c r="Q108" s="17" t="s">
        <v>36</v>
      </c>
      <c r="R108" s="17">
        <f>225.37*10</f>
        <v>2253.7</v>
      </c>
      <c r="X108" s="17" t="s">
        <v>756</v>
      </c>
    </row>
    <row r="109" ht="93.6" spans="1:24">
      <c r="A109" s="17" t="s">
        <v>757</v>
      </c>
      <c r="B109" s="17" t="s">
        <v>25</v>
      </c>
      <c r="C109" s="17" t="s">
        <v>39</v>
      </c>
      <c r="D109" s="17" t="s">
        <v>750</v>
      </c>
      <c r="F109" s="17" t="e">
        <f>_xlfn.XLOOKUP(A109,[1]sheet!$Q:$Q,[1]sheet!$Q:$Q)</f>
        <v>#N/A</v>
      </c>
      <c r="G109" s="17" t="s">
        <v>62</v>
      </c>
      <c r="H109" s="17" t="s">
        <v>751</v>
      </c>
      <c r="I109" s="17" t="s">
        <v>758</v>
      </c>
      <c r="J109" s="17" t="s">
        <v>480</v>
      </c>
      <c r="K109" s="17" t="s">
        <v>480</v>
      </c>
      <c r="L109" s="17" t="s">
        <v>759</v>
      </c>
      <c r="M109" s="17">
        <v>2160</v>
      </c>
      <c r="N109" s="17" t="s">
        <v>760</v>
      </c>
      <c r="O109" s="17" t="s">
        <v>34</v>
      </c>
      <c r="P109" s="17" t="s">
        <v>35</v>
      </c>
      <c r="Q109" s="17" t="s">
        <v>36</v>
      </c>
      <c r="R109" s="17">
        <f>225.37*10</f>
        <v>2253.7</v>
      </c>
      <c r="X109" s="17" t="s">
        <v>756</v>
      </c>
    </row>
    <row r="110" ht="93.6" spans="1:24">
      <c r="A110" s="17" t="s">
        <v>761</v>
      </c>
      <c r="B110" s="17" t="s">
        <v>25</v>
      </c>
      <c r="C110" s="17" t="s">
        <v>39</v>
      </c>
      <c r="D110" s="17" t="s">
        <v>750</v>
      </c>
      <c r="F110" s="17" t="e">
        <f>_xlfn.XLOOKUP(A110,[1]sheet!$Q:$Q,[1]sheet!$Q:$Q)</f>
        <v>#N/A</v>
      </c>
      <c r="G110" s="17" t="s">
        <v>62</v>
      </c>
      <c r="H110" s="17" t="s">
        <v>762</v>
      </c>
      <c r="I110" s="17" t="s">
        <v>763</v>
      </c>
      <c r="J110" s="17" t="s">
        <v>753</v>
      </c>
      <c r="K110" s="17" t="s">
        <v>753</v>
      </c>
      <c r="L110" s="17" t="s">
        <v>764</v>
      </c>
      <c r="M110" s="17">
        <v>4541</v>
      </c>
      <c r="N110" s="17" t="s">
        <v>765</v>
      </c>
      <c r="O110" s="17" t="s">
        <v>34</v>
      </c>
      <c r="P110" s="17" t="s">
        <v>35</v>
      </c>
      <c r="Q110" s="17" t="s">
        <v>36</v>
      </c>
      <c r="R110" s="17">
        <f>454.5*10</f>
        <v>4545</v>
      </c>
      <c r="X110" s="17" t="s">
        <v>756</v>
      </c>
    </row>
    <row r="111" ht="140.4" spans="1:22">
      <c r="A111" s="17" t="s">
        <v>766</v>
      </c>
      <c r="B111" s="17" t="s">
        <v>25</v>
      </c>
      <c r="C111" s="17" t="s">
        <v>224</v>
      </c>
      <c r="D111" s="17" t="s">
        <v>767</v>
      </c>
      <c r="E111" s="17" t="s">
        <v>183</v>
      </c>
      <c r="F111" s="17" t="e">
        <f>_xlfn.XLOOKUP(A111,[1]sheet!$Q:$Q,[1]sheet!$Q:$Q)</f>
        <v>#N/A</v>
      </c>
      <c r="G111" s="17" t="s">
        <v>62</v>
      </c>
      <c r="H111" s="17" t="s">
        <v>768</v>
      </c>
      <c r="I111" s="17" t="s">
        <v>769</v>
      </c>
      <c r="J111" s="17" t="s">
        <v>770</v>
      </c>
      <c r="K111" s="17" t="s">
        <v>770</v>
      </c>
      <c r="L111" s="17" t="s">
        <v>771</v>
      </c>
      <c r="M111" s="17">
        <v>31.03</v>
      </c>
      <c r="N111" s="17" t="s">
        <v>772</v>
      </c>
      <c r="O111" s="17" t="s">
        <v>34</v>
      </c>
      <c r="P111" s="17" t="s">
        <v>35</v>
      </c>
      <c r="Q111" s="17" t="s">
        <v>36</v>
      </c>
      <c r="R111" s="18">
        <v>31.03</v>
      </c>
      <c r="S111" s="17" t="s">
        <v>773</v>
      </c>
      <c r="V111" s="17" t="s">
        <v>774</v>
      </c>
    </row>
    <row r="112" spans="1:17">
      <c r="A112" s="17" t="s">
        <v>775</v>
      </c>
      <c r="B112" s="17" t="s">
        <v>25</v>
      </c>
      <c r="C112" s="17" t="s">
        <v>139</v>
      </c>
      <c r="D112" s="17" t="s">
        <v>776</v>
      </c>
      <c r="F112" s="17" t="e">
        <f>_xlfn.XLOOKUP(A112,[1]sheet!$Q:$Q,[1]sheet!$Q:$Q)</f>
        <v>#N/A</v>
      </c>
      <c r="G112" s="17" t="s">
        <v>777</v>
      </c>
      <c r="H112" s="17" t="s">
        <v>778</v>
      </c>
      <c r="I112" s="17" t="s">
        <v>779</v>
      </c>
      <c r="J112" s="17" t="s">
        <v>780</v>
      </c>
      <c r="K112" s="17" t="s">
        <v>780</v>
      </c>
      <c r="L112" s="17" t="s">
        <v>781</v>
      </c>
      <c r="M112" s="17">
        <v>18.6</v>
      </c>
      <c r="N112" s="17" t="s">
        <v>782</v>
      </c>
      <c r="O112" s="17" t="s">
        <v>34</v>
      </c>
      <c r="P112" s="17" t="s">
        <v>35</v>
      </c>
      <c r="Q112" s="17" t="s">
        <v>36</v>
      </c>
    </row>
    <row r="113" spans="1:17">
      <c r="A113" s="17" t="s">
        <v>783</v>
      </c>
      <c r="B113" s="17" t="s">
        <v>25</v>
      </c>
      <c r="C113" s="17" t="s">
        <v>139</v>
      </c>
      <c r="D113" s="17" t="s">
        <v>784</v>
      </c>
      <c r="F113" s="17" t="e">
        <f>_xlfn.XLOOKUP(A113,[1]sheet!$Q:$Q,[1]sheet!$Q:$Q)</f>
        <v>#N/A</v>
      </c>
      <c r="G113" s="17" t="s">
        <v>28</v>
      </c>
      <c r="H113" s="17" t="s">
        <v>785</v>
      </c>
      <c r="I113" s="17" t="s">
        <v>786</v>
      </c>
      <c r="J113" s="17" t="s">
        <v>780</v>
      </c>
      <c r="K113" s="17" t="s">
        <v>780</v>
      </c>
      <c r="L113" s="17" t="s">
        <v>787</v>
      </c>
      <c r="M113" s="17">
        <v>19.8</v>
      </c>
      <c r="N113" s="17" t="s">
        <v>788</v>
      </c>
      <c r="O113" s="17" t="s">
        <v>34</v>
      </c>
      <c r="P113" s="17" t="s">
        <v>35</v>
      </c>
      <c r="Q113" s="17" t="s">
        <v>36</v>
      </c>
    </row>
    <row r="114" ht="31.2" spans="1:17">
      <c r="A114" s="17" t="s">
        <v>789</v>
      </c>
      <c r="B114" s="17" t="s">
        <v>25</v>
      </c>
      <c r="C114" s="17" t="s">
        <v>139</v>
      </c>
      <c r="D114" s="17" t="s">
        <v>790</v>
      </c>
      <c r="F114" s="17" t="e">
        <f>_xlfn.XLOOKUP(A114,[1]sheet!$Q:$Q,[1]sheet!$Q:$Q)</f>
        <v>#N/A</v>
      </c>
      <c r="G114" s="17" t="s">
        <v>777</v>
      </c>
      <c r="H114" s="17" t="s">
        <v>791</v>
      </c>
      <c r="I114" s="17" t="s">
        <v>792</v>
      </c>
      <c r="J114" s="17" t="s">
        <v>780</v>
      </c>
      <c r="K114" s="17" t="s">
        <v>780</v>
      </c>
      <c r="L114" s="17" t="s">
        <v>793</v>
      </c>
      <c r="M114" s="17">
        <v>11</v>
      </c>
      <c r="N114" s="17" t="s">
        <v>794</v>
      </c>
      <c r="O114" s="17" t="s">
        <v>34</v>
      </c>
      <c r="P114" s="17" t="s">
        <v>35</v>
      </c>
      <c r="Q114" s="17" t="s">
        <v>36</v>
      </c>
    </row>
    <row r="115" ht="31.2" spans="1:17">
      <c r="A115" s="17" t="s">
        <v>795</v>
      </c>
      <c r="B115" s="17" t="s">
        <v>25</v>
      </c>
      <c r="C115" s="17" t="s">
        <v>139</v>
      </c>
      <c r="D115" s="17" t="s">
        <v>790</v>
      </c>
      <c r="F115" s="17" t="e">
        <f>_xlfn.XLOOKUP(A115,[1]sheet!$Q:$Q,[1]sheet!$Q:$Q)</f>
        <v>#N/A</v>
      </c>
      <c r="G115" s="17" t="s">
        <v>777</v>
      </c>
      <c r="H115" s="17" t="s">
        <v>796</v>
      </c>
      <c r="I115" s="17" t="s">
        <v>797</v>
      </c>
      <c r="J115" s="17" t="s">
        <v>780</v>
      </c>
      <c r="K115" s="17" t="s">
        <v>780</v>
      </c>
      <c r="L115" s="17" t="s">
        <v>793</v>
      </c>
      <c r="M115" s="17">
        <v>15</v>
      </c>
      <c r="N115" s="17" t="s">
        <v>798</v>
      </c>
      <c r="O115" s="17" t="s">
        <v>34</v>
      </c>
      <c r="P115" s="17" t="s">
        <v>35</v>
      </c>
      <c r="Q115" s="17" t="s">
        <v>36</v>
      </c>
    </row>
    <row r="116" ht="31.2" spans="1:17">
      <c r="A116" s="17" t="s">
        <v>799</v>
      </c>
      <c r="B116" s="17" t="s">
        <v>25</v>
      </c>
      <c r="C116" s="17" t="s">
        <v>139</v>
      </c>
      <c r="D116" s="17" t="s">
        <v>790</v>
      </c>
      <c r="F116" s="17" t="e">
        <f>_xlfn.XLOOKUP(A116,[1]sheet!$Q:$Q,[1]sheet!$Q:$Q)</f>
        <v>#N/A</v>
      </c>
      <c r="G116" s="17" t="s">
        <v>777</v>
      </c>
      <c r="H116" s="17" t="s">
        <v>796</v>
      </c>
      <c r="I116" s="17" t="s">
        <v>800</v>
      </c>
      <c r="J116" s="17" t="s">
        <v>780</v>
      </c>
      <c r="K116" s="17" t="s">
        <v>780</v>
      </c>
      <c r="L116" s="17" t="s">
        <v>793</v>
      </c>
      <c r="M116" s="17">
        <v>15.8</v>
      </c>
      <c r="N116" s="17" t="s">
        <v>801</v>
      </c>
      <c r="O116" s="17" t="s">
        <v>34</v>
      </c>
      <c r="P116" s="17" t="s">
        <v>35</v>
      </c>
      <c r="Q116" s="17" t="s">
        <v>36</v>
      </c>
    </row>
    <row r="117" ht="31.2" spans="1:17">
      <c r="A117" s="17" t="s">
        <v>802</v>
      </c>
      <c r="B117" s="17" t="s">
        <v>25</v>
      </c>
      <c r="C117" s="17" t="s">
        <v>139</v>
      </c>
      <c r="D117" s="17" t="s">
        <v>790</v>
      </c>
      <c r="F117" s="17" t="e">
        <f>_xlfn.XLOOKUP(A117,[1]sheet!$Q:$Q,[1]sheet!$Q:$Q)</f>
        <v>#N/A</v>
      </c>
      <c r="G117" s="17" t="s">
        <v>777</v>
      </c>
      <c r="H117" s="17" t="s">
        <v>803</v>
      </c>
      <c r="I117" s="17" t="s">
        <v>804</v>
      </c>
      <c r="J117" s="17" t="s">
        <v>780</v>
      </c>
      <c r="K117" s="17" t="s">
        <v>780</v>
      </c>
      <c r="L117" s="17" t="s">
        <v>793</v>
      </c>
      <c r="M117" s="17">
        <v>18.6</v>
      </c>
      <c r="N117" s="17" t="s">
        <v>805</v>
      </c>
      <c r="O117" s="17" t="s">
        <v>34</v>
      </c>
      <c r="P117" s="17" t="s">
        <v>35</v>
      </c>
      <c r="Q117" s="17" t="s">
        <v>36</v>
      </c>
    </row>
    <row r="118" ht="62.4" spans="1:23">
      <c r="A118" s="17" t="s">
        <v>806</v>
      </c>
      <c r="B118" s="17" t="s">
        <v>25</v>
      </c>
      <c r="D118" s="17" t="s">
        <v>807</v>
      </c>
      <c r="F118" s="17" t="e">
        <f>_xlfn.XLOOKUP(A118,[1]sheet!$Q:$Q,[1]sheet!$Q:$Q)</f>
        <v>#N/A</v>
      </c>
      <c r="G118" s="17" t="s">
        <v>777</v>
      </c>
      <c r="H118" s="17" t="s">
        <v>808</v>
      </c>
      <c r="I118" s="17" t="s">
        <v>809</v>
      </c>
      <c r="J118" s="17" t="s">
        <v>810</v>
      </c>
      <c r="K118" s="17" t="s">
        <v>811</v>
      </c>
      <c r="L118" s="17" t="s">
        <v>812</v>
      </c>
      <c r="M118" s="17">
        <v>123.6</v>
      </c>
      <c r="N118" s="17" t="s">
        <v>813</v>
      </c>
      <c r="O118" s="17" t="s">
        <v>34</v>
      </c>
      <c r="P118" s="17" t="s">
        <v>35</v>
      </c>
      <c r="Q118" s="17" t="s">
        <v>36</v>
      </c>
      <c r="R118" s="17">
        <f>20.6*6</f>
        <v>123.6</v>
      </c>
      <c r="T118" s="17" t="s">
        <v>814</v>
      </c>
      <c r="W118" s="17" t="s">
        <v>815</v>
      </c>
    </row>
    <row r="119" ht="46.8" spans="1:17">
      <c r="A119" s="17" t="s">
        <v>816</v>
      </c>
      <c r="B119" s="17" t="s">
        <v>25</v>
      </c>
      <c r="C119" s="17" t="s">
        <v>139</v>
      </c>
      <c r="D119" s="17" t="s">
        <v>817</v>
      </c>
      <c r="F119" s="17" t="e">
        <f>_xlfn.XLOOKUP(A119,[1]sheet!$Q:$Q,[1]sheet!$Q:$Q)</f>
        <v>#N/A</v>
      </c>
      <c r="G119" s="17" t="s">
        <v>41</v>
      </c>
      <c r="H119" s="17" t="s">
        <v>818</v>
      </c>
      <c r="I119" s="17" t="s">
        <v>819</v>
      </c>
      <c r="J119" s="17" t="s">
        <v>780</v>
      </c>
      <c r="K119" s="17" t="s">
        <v>780</v>
      </c>
      <c r="L119" s="17" t="s">
        <v>820</v>
      </c>
      <c r="M119" s="17">
        <v>11</v>
      </c>
      <c r="N119" s="17" t="s">
        <v>821</v>
      </c>
      <c r="O119" s="17" t="s">
        <v>34</v>
      </c>
      <c r="P119" s="17" t="s">
        <v>35</v>
      </c>
      <c r="Q119" s="17" t="s">
        <v>36</v>
      </c>
    </row>
    <row r="120" ht="46.8" spans="1:17">
      <c r="A120" s="17" t="s">
        <v>822</v>
      </c>
      <c r="B120" s="17" t="s">
        <v>25</v>
      </c>
      <c r="C120" s="17" t="s">
        <v>139</v>
      </c>
      <c r="D120" s="17" t="s">
        <v>817</v>
      </c>
      <c r="F120" s="17" t="e">
        <f>_xlfn.XLOOKUP(A120,[1]sheet!$Q:$Q,[1]sheet!$Q:$Q)</f>
        <v>#N/A</v>
      </c>
      <c r="G120" s="17" t="s">
        <v>41</v>
      </c>
      <c r="H120" s="17" t="s">
        <v>818</v>
      </c>
      <c r="I120" s="17" t="s">
        <v>823</v>
      </c>
      <c r="J120" s="17" t="s">
        <v>780</v>
      </c>
      <c r="K120" s="17" t="s">
        <v>780</v>
      </c>
      <c r="L120" s="17" t="s">
        <v>820</v>
      </c>
      <c r="M120" s="17">
        <v>13</v>
      </c>
      <c r="N120" s="17" t="s">
        <v>824</v>
      </c>
      <c r="O120" s="17" t="s">
        <v>34</v>
      </c>
      <c r="P120" s="17" t="s">
        <v>35</v>
      </c>
      <c r="Q120" s="17" t="s">
        <v>36</v>
      </c>
    </row>
    <row r="121" spans="1:17">
      <c r="A121" s="17" t="s">
        <v>825</v>
      </c>
      <c r="B121" s="17" t="s">
        <v>25</v>
      </c>
      <c r="C121" s="17" t="s">
        <v>139</v>
      </c>
      <c r="D121" s="17" t="s">
        <v>826</v>
      </c>
      <c r="F121" s="17" t="e">
        <f>_xlfn.XLOOKUP(A121,[1]sheet!$Q:$Q,[1]sheet!$Q:$Q)</f>
        <v>#N/A</v>
      </c>
      <c r="G121" s="17" t="s">
        <v>827</v>
      </c>
      <c r="H121" s="17" t="s">
        <v>828</v>
      </c>
      <c r="I121" s="17" t="s">
        <v>829</v>
      </c>
      <c r="J121" s="17" t="s">
        <v>780</v>
      </c>
      <c r="K121" s="17" t="s">
        <v>780</v>
      </c>
      <c r="L121" s="17" t="s">
        <v>830</v>
      </c>
      <c r="M121" s="17">
        <v>18</v>
      </c>
      <c r="N121" s="17" t="s">
        <v>831</v>
      </c>
      <c r="O121" s="17" t="s">
        <v>34</v>
      </c>
      <c r="P121" s="17" t="s">
        <v>35</v>
      </c>
      <c r="Q121" s="17" t="s">
        <v>36</v>
      </c>
    </row>
    <row r="122" spans="1:17">
      <c r="A122" s="17" t="s">
        <v>832</v>
      </c>
      <c r="B122" s="17" t="s">
        <v>25</v>
      </c>
      <c r="C122" s="17" t="s">
        <v>139</v>
      </c>
      <c r="D122" s="17" t="s">
        <v>833</v>
      </c>
      <c r="F122" s="17" t="e">
        <f>_xlfn.XLOOKUP(A122,[1]sheet!$Q:$Q,[1]sheet!$Q:$Q)</f>
        <v>#N/A</v>
      </c>
      <c r="G122" s="17" t="s">
        <v>827</v>
      </c>
      <c r="H122" s="17" t="s">
        <v>352</v>
      </c>
      <c r="I122" s="17" t="s">
        <v>834</v>
      </c>
      <c r="J122" s="17" t="s">
        <v>780</v>
      </c>
      <c r="K122" s="17" t="s">
        <v>780</v>
      </c>
      <c r="L122" s="17" t="s">
        <v>835</v>
      </c>
      <c r="M122" s="17">
        <v>18</v>
      </c>
      <c r="N122" s="17" t="s">
        <v>836</v>
      </c>
      <c r="O122" s="17" t="s">
        <v>34</v>
      </c>
      <c r="P122" s="17" t="s">
        <v>35</v>
      </c>
      <c r="Q122" s="17" t="s">
        <v>36</v>
      </c>
    </row>
    <row r="123" ht="31.2" spans="1:17">
      <c r="A123" s="17" t="s">
        <v>837</v>
      </c>
      <c r="B123" s="17" t="s">
        <v>25</v>
      </c>
      <c r="C123" s="17" t="s">
        <v>139</v>
      </c>
      <c r="D123" s="17" t="s">
        <v>838</v>
      </c>
      <c r="F123" s="17" t="e">
        <f>_xlfn.XLOOKUP(A123,[1]sheet!$Q:$Q,[1]sheet!$Q:$Q)</f>
        <v>#N/A</v>
      </c>
      <c r="G123" s="17" t="s">
        <v>839</v>
      </c>
      <c r="H123" s="17" t="s">
        <v>840</v>
      </c>
      <c r="I123" s="17" t="s">
        <v>841</v>
      </c>
      <c r="J123" s="17" t="s">
        <v>842</v>
      </c>
      <c r="K123" s="17" t="s">
        <v>842</v>
      </c>
      <c r="L123" s="17" t="s">
        <v>843</v>
      </c>
      <c r="M123" s="17">
        <v>93.6</v>
      </c>
      <c r="N123" s="17" t="s">
        <v>844</v>
      </c>
      <c r="O123" s="17" t="s">
        <v>34</v>
      </c>
      <c r="P123" s="17" t="s">
        <v>35</v>
      </c>
      <c r="Q123" s="17" t="s">
        <v>36</v>
      </c>
    </row>
    <row r="124" ht="78" spans="1:20">
      <c r="A124" s="17" t="s">
        <v>845</v>
      </c>
      <c r="B124" s="17" t="s">
        <v>25</v>
      </c>
      <c r="C124" s="17" t="s">
        <v>79</v>
      </c>
      <c r="D124" s="17" t="s">
        <v>846</v>
      </c>
      <c r="E124" s="17" t="s">
        <v>183</v>
      </c>
      <c r="F124" s="17" t="e">
        <f>_xlfn.XLOOKUP(A124,[1]sheet!$Q:$Q,[1]sheet!$Q:$Q)</f>
        <v>#N/A</v>
      </c>
      <c r="G124" s="17" t="s">
        <v>41</v>
      </c>
      <c r="H124" s="17" t="s">
        <v>847</v>
      </c>
      <c r="I124" s="17" t="s">
        <v>848</v>
      </c>
      <c r="J124" s="17" t="s">
        <v>849</v>
      </c>
      <c r="K124" s="17" t="s">
        <v>849</v>
      </c>
      <c r="L124" s="17" t="s">
        <v>850</v>
      </c>
      <c r="M124" s="17">
        <v>104.4</v>
      </c>
      <c r="N124" s="17" t="s">
        <v>851</v>
      </c>
      <c r="O124" s="17" t="s">
        <v>34</v>
      </c>
      <c r="P124" s="17" t="s">
        <v>35</v>
      </c>
      <c r="Q124" s="17" t="s">
        <v>36</v>
      </c>
      <c r="R124" s="17">
        <f>4.35*24</f>
        <v>104.4</v>
      </c>
      <c r="T124" s="17" t="s">
        <v>852</v>
      </c>
    </row>
    <row r="125" ht="78" spans="1:20">
      <c r="A125" s="17" t="s">
        <v>853</v>
      </c>
      <c r="B125" s="17" t="s">
        <v>25</v>
      </c>
      <c r="C125" s="17" t="s">
        <v>79</v>
      </c>
      <c r="D125" s="17" t="s">
        <v>846</v>
      </c>
      <c r="E125" s="17" t="s">
        <v>183</v>
      </c>
      <c r="F125" s="17" t="e">
        <f>_xlfn.XLOOKUP(A125,[1]sheet!$Q:$Q,[1]sheet!$Q:$Q)</f>
        <v>#N/A</v>
      </c>
      <c r="G125" s="17" t="s">
        <v>41</v>
      </c>
      <c r="H125" s="17" t="s">
        <v>847</v>
      </c>
      <c r="I125" s="17" t="s">
        <v>854</v>
      </c>
      <c r="J125" s="17" t="s">
        <v>849</v>
      </c>
      <c r="K125" s="17" t="s">
        <v>849</v>
      </c>
      <c r="L125" s="17" t="s">
        <v>850</v>
      </c>
      <c r="M125" s="17">
        <v>139.2</v>
      </c>
      <c r="N125" s="17" t="s">
        <v>855</v>
      </c>
      <c r="O125" s="17" t="s">
        <v>34</v>
      </c>
      <c r="P125" s="17" t="s">
        <v>35</v>
      </c>
      <c r="Q125" s="17" t="s">
        <v>36</v>
      </c>
      <c r="R125" s="17">
        <f>4.35*32</f>
        <v>139.2</v>
      </c>
      <c r="T125" s="17" t="s">
        <v>852</v>
      </c>
    </row>
    <row r="126" ht="31.2" spans="1:17">
      <c r="A126" s="17" t="s">
        <v>856</v>
      </c>
      <c r="B126" s="17" t="s">
        <v>25</v>
      </c>
      <c r="C126" s="17" t="s">
        <v>139</v>
      </c>
      <c r="D126" s="17" t="s">
        <v>857</v>
      </c>
      <c r="F126" s="17" t="e">
        <f>_xlfn.XLOOKUP(A126,[1]sheet!$Q:$Q,[1]sheet!$Q:$Q)</f>
        <v>#N/A</v>
      </c>
      <c r="G126" s="17" t="s">
        <v>858</v>
      </c>
      <c r="H126" s="17" t="s">
        <v>859</v>
      </c>
      <c r="I126" s="17" t="s">
        <v>860</v>
      </c>
      <c r="J126" s="17" t="s">
        <v>861</v>
      </c>
      <c r="K126" s="17" t="s">
        <v>861</v>
      </c>
      <c r="L126" s="17" t="s">
        <v>862</v>
      </c>
      <c r="M126" s="17">
        <v>66</v>
      </c>
      <c r="N126" s="17" t="s">
        <v>863</v>
      </c>
      <c r="O126" s="17" t="s">
        <v>34</v>
      </c>
      <c r="P126" s="17" t="s">
        <v>35</v>
      </c>
      <c r="Q126" s="17" t="s">
        <v>36</v>
      </c>
    </row>
    <row r="127" spans="1:17">
      <c r="A127" s="17" t="s">
        <v>864</v>
      </c>
      <c r="B127" s="17" t="s">
        <v>25</v>
      </c>
      <c r="C127" s="17" t="s">
        <v>139</v>
      </c>
      <c r="D127" s="17" t="s">
        <v>865</v>
      </c>
      <c r="F127" s="17" t="e">
        <f>_xlfn.XLOOKUP(A127,[1]sheet!$Q:$Q,[1]sheet!$Q:$Q)</f>
        <v>#N/A</v>
      </c>
      <c r="G127" s="17" t="s">
        <v>827</v>
      </c>
      <c r="H127" s="17" t="s">
        <v>828</v>
      </c>
      <c r="I127" s="17" t="s">
        <v>829</v>
      </c>
      <c r="J127" s="17" t="s">
        <v>780</v>
      </c>
      <c r="K127" s="17" t="s">
        <v>780</v>
      </c>
      <c r="L127" s="17" t="s">
        <v>866</v>
      </c>
      <c r="M127" s="17">
        <v>19.8</v>
      </c>
      <c r="N127" s="17" t="s">
        <v>867</v>
      </c>
      <c r="O127" s="17" t="s">
        <v>34</v>
      </c>
      <c r="P127" s="17" t="s">
        <v>35</v>
      </c>
      <c r="Q127" s="17" t="s">
        <v>36</v>
      </c>
    </row>
    <row r="128" spans="1:17">
      <c r="A128" s="17" t="s">
        <v>868</v>
      </c>
      <c r="B128" s="17" t="s">
        <v>25</v>
      </c>
      <c r="C128" s="17" t="s">
        <v>139</v>
      </c>
      <c r="D128" s="17" t="s">
        <v>869</v>
      </c>
      <c r="F128" s="17" t="e">
        <f>_xlfn.XLOOKUP(A128,[1]sheet!$Q:$Q,[1]sheet!$Q:$Q)</f>
        <v>#N/A</v>
      </c>
      <c r="G128" s="17" t="s">
        <v>777</v>
      </c>
      <c r="H128" s="17" t="s">
        <v>870</v>
      </c>
      <c r="I128" s="17" t="s">
        <v>871</v>
      </c>
      <c r="J128" s="17" t="s">
        <v>780</v>
      </c>
      <c r="K128" s="17" t="s">
        <v>780</v>
      </c>
      <c r="L128" s="17" t="s">
        <v>872</v>
      </c>
      <c r="M128" s="17">
        <v>19.8</v>
      </c>
      <c r="N128" s="17" t="s">
        <v>873</v>
      </c>
      <c r="O128" s="17" t="s">
        <v>34</v>
      </c>
      <c r="P128" s="17" t="s">
        <v>35</v>
      </c>
      <c r="Q128" s="17" t="s">
        <v>36</v>
      </c>
    </row>
    <row r="129" ht="31.2" spans="1:17">
      <c r="A129" s="17" t="s">
        <v>874</v>
      </c>
      <c r="B129" s="17" t="s">
        <v>25</v>
      </c>
      <c r="C129" s="17" t="s">
        <v>139</v>
      </c>
      <c r="D129" s="17" t="s">
        <v>875</v>
      </c>
      <c r="F129" s="17" t="e">
        <f>_xlfn.XLOOKUP(A129,[1]sheet!$Q:$Q,[1]sheet!$Q:$Q)</f>
        <v>#N/A</v>
      </c>
      <c r="G129" s="17" t="s">
        <v>876</v>
      </c>
      <c r="H129" s="17" t="s">
        <v>877</v>
      </c>
      <c r="I129" s="17" t="s">
        <v>878</v>
      </c>
      <c r="J129" s="17" t="s">
        <v>842</v>
      </c>
      <c r="K129" s="17" t="s">
        <v>842</v>
      </c>
      <c r="L129" s="17" t="s">
        <v>879</v>
      </c>
      <c r="M129" s="17">
        <v>189.6</v>
      </c>
      <c r="N129" s="17" t="s">
        <v>880</v>
      </c>
      <c r="O129" s="17" t="s">
        <v>34</v>
      </c>
      <c r="P129" s="17" t="s">
        <v>35</v>
      </c>
      <c r="Q129" s="17" t="s">
        <v>36</v>
      </c>
    </row>
    <row r="130" ht="78" spans="1:23">
      <c r="A130" s="17" t="s">
        <v>881</v>
      </c>
      <c r="B130" s="17" t="s">
        <v>25</v>
      </c>
      <c r="C130" s="17" t="s">
        <v>79</v>
      </c>
      <c r="D130" s="17" t="s">
        <v>882</v>
      </c>
      <c r="E130" s="17" t="s">
        <v>363</v>
      </c>
      <c r="F130" s="17" t="e">
        <f>_xlfn.XLOOKUP(A130,[1]sheet!$Q:$Q,[1]sheet!$Q:$Q)</f>
        <v>#N/A</v>
      </c>
      <c r="G130" s="17" t="s">
        <v>777</v>
      </c>
      <c r="H130" s="17" t="s">
        <v>883</v>
      </c>
      <c r="I130" s="17" t="s">
        <v>884</v>
      </c>
      <c r="J130" s="17" t="s">
        <v>885</v>
      </c>
      <c r="K130" s="17" t="s">
        <v>885</v>
      </c>
      <c r="L130" s="17" t="s">
        <v>886</v>
      </c>
      <c r="M130" s="17">
        <v>38.52</v>
      </c>
      <c r="N130" s="17" t="s">
        <v>887</v>
      </c>
      <c r="O130" s="17" t="s">
        <v>34</v>
      </c>
      <c r="P130" s="17" t="s">
        <v>35</v>
      </c>
      <c r="Q130" s="17" t="s">
        <v>36</v>
      </c>
      <c r="R130" s="17">
        <f>4.28*9</f>
        <v>38.52</v>
      </c>
      <c r="T130" s="17" t="s">
        <v>888</v>
      </c>
      <c r="W130" s="17" t="s">
        <v>888</v>
      </c>
    </row>
    <row r="131" spans="1:17">
      <c r="A131" s="17" t="s">
        <v>889</v>
      </c>
      <c r="B131" s="17" t="s">
        <v>25</v>
      </c>
      <c r="C131" s="17" t="s">
        <v>139</v>
      </c>
      <c r="D131" s="17" t="s">
        <v>890</v>
      </c>
      <c r="F131" s="17" t="e">
        <f>_xlfn.XLOOKUP(A131,[1]sheet!$Q:$Q,[1]sheet!$Q:$Q)</f>
        <v>#N/A</v>
      </c>
      <c r="G131" s="17" t="s">
        <v>329</v>
      </c>
      <c r="H131" s="17" t="s">
        <v>891</v>
      </c>
      <c r="I131" s="17" t="s">
        <v>892</v>
      </c>
      <c r="J131" s="17" t="s">
        <v>332</v>
      </c>
      <c r="K131" s="17" t="s">
        <v>332</v>
      </c>
      <c r="L131" s="17" t="s">
        <v>893</v>
      </c>
      <c r="M131" s="17">
        <v>64.5</v>
      </c>
      <c r="N131" s="17" t="s">
        <v>894</v>
      </c>
      <c r="O131" s="17" t="s">
        <v>34</v>
      </c>
      <c r="P131" s="17" t="s">
        <v>35</v>
      </c>
      <c r="Q131" s="17" t="s">
        <v>36</v>
      </c>
    </row>
    <row r="132" spans="1:17">
      <c r="A132" s="17" t="s">
        <v>895</v>
      </c>
      <c r="B132" s="17" t="s">
        <v>25</v>
      </c>
      <c r="C132" s="17" t="s">
        <v>139</v>
      </c>
      <c r="D132" s="17" t="s">
        <v>890</v>
      </c>
      <c r="F132" s="17" t="e">
        <f>_xlfn.XLOOKUP(A132,[1]sheet!$Q:$Q,[1]sheet!$Q:$Q)</f>
        <v>#N/A</v>
      </c>
      <c r="G132" s="17" t="s">
        <v>329</v>
      </c>
      <c r="H132" s="17" t="s">
        <v>896</v>
      </c>
      <c r="I132" s="17" t="s">
        <v>897</v>
      </c>
      <c r="J132" s="17" t="s">
        <v>332</v>
      </c>
      <c r="K132" s="17" t="s">
        <v>332</v>
      </c>
      <c r="L132" s="17" t="s">
        <v>893</v>
      </c>
      <c r="M132" s="17">
        <v>83</v>
      </c>
      <c r="N132" s="17" t="s">
        <v>898</v>
      </c>
      <c r="O132" s="17" t="s">
        <v>34</v>
      </c>
      <c r="P132" s="17" t="s">
        <v>35</v>
      </c>
      <c r="Q132" s="17" t="s">
        <v>36</v>
      </c>
    </row>
    <row r="133" ht="31.2" spans="1:17">
      <c r="A133" s="17" t="s">
        <v>899</v>
      </c>
      <c r="B133" s="17" t="s">
        <v>25</v>
      </c>
      <c r="C133" s="17" t="s">
        <v>139</v>
      </c>
      <c r="D133" s="17" t="s">
        <v>900</v>
      </c>
      <c r="E133" s="17" t="s">
        <v>901</v>
      </c>
      <c r="F133" s="17" t="e">
        <f>_xlfn.XLOOKUP(A133,[1]sheet!$Q:$Q,[1]sheet!$Q:$Q)</f>
        <v>#N/A</v>
      </c>
      <c r="G133" s="17" t="s">
        <v>341</v>
      </c>
      <c r="H133" s="17" t="s">
        <v>902</v>
      </c>
      <c r="I133" s="17" t="s">
        <v>903</v>
      </c>
      <c r="J133" s="17" t="s">
        <v>904</v>
      </c>
      <c r="K133" s="17" t="s">
        <v>904</v>
      </c>
      <c r="L133" s="17" t="s">
        <v>905</v>
      </c>
      <c r="M133" s="17">
        <v>12.8</v>
      </c>
      <c r="N133" s="17" t="s">
        <v>906</v>
      </c>
      <c r="O133" s="17" t="s">
        <v>34</v>
      </c>
      <c r="P133" s="17" t="s">
        <v>35</v>
      </c>
      <c r="Q133" s="17" t="s">
        <v>36</v>
      </c>
    </row>
  </sheetData>
  <pageMargins left="0.75" right="0.75" top="1" bottom="1" header="0.5" footer="0.5"/>
  <pageSetup paperSize="9" orientation="portrait"/>
  <headerFooter/>
  <ignoredErrors>
    <ignoredError sqref="D79:D82 D77 D75 D71:D72 G70:Q70 A70:B86 G69:Q69 G68:Q68 A68:B69 D65:D66 G64:Q64 D63 G62:Q62 A60:B67 G59:Q59 G58:Q58 A58:B59 D57 D55 A53:B57 G52:Q52 G51:Q51 A51:B52 D50 A47:B50 G46:Q46 G45:Q45 G44:Q44 G43:Q43 D42 G41:Q41 A41:B46 D39 A37:B39 B40 G36:Q36 A36:B36 D35 G34:Q34 D30 G29:Q29 A29:B35 G28:Q28 A28:B28 A26:B27 G25:Q25 A25:B25 K24:Q24 G24:I24 A24:B24 A23:B23 G22:Q22 A22:B22 A21:B21 G20:Q20 A20:B20 G19:Q19 A19:B19 G18:Q18 A18:B18 G17:Q17 A17:B17 K16:Q16 G16:I16 A16:B16 G15:Q15 A15:B15 G14:Q14 A14:B14 D10:D13 A9:B13 G8:Q8 A8:B8 D6:D7 A5:B7 A87:B87 G87:Q87 G133:Q133 D132 G131:Q131 A131:B133 A130:B130 G129:Q129 G128:Q128 G127:Q127 G126:Q126 A126:B129 A124:B125 G123:Q123 G122:Q122 G121:Q121 G120:Q120 G119:Q119 A119:B123 A118:B118 D116:D117 G115:Q115 G114:Q114 G113:Q113 G112:Q112 A112:B117 D109:D110 G108:Q108 A108:B111 G107:Q107 G106:Q106 A106:B107 D103 A102:B105 G101:Q101 G100:Q100 A100:B101 D98 A97:B99 D94:D96 G93:Q93 A93:B96 D90:D92 G89:Q89 A89:B92 G88:Q88 A88:B88 G4:Q4 A4:B4 G3:Q3 A3:B3 G2:Q2 A2:B2 A1:D1 G1:Q1 G109:Q111 G90:Q92 G71:Q86 G65:Q67 G63:Q63 G60:Q61 G35:Q35 G30:Q33 G23:Q23 G21:Q21 G9:Q13 G5:Q7 G94:Q96 G97:Q99 G102:Q105 G116:Q117 G118:Q118 G124:Q125 G130:Q130 G132:Q132 G26:Q27 G37:Q40 G42:Q42 G47:Q50 G53:Q5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zoomScale="55" zoomScaleNormal="55" workbookViewId="0">
      <selection activeCell="R6" sqref="R6"/>
    </sheetView>
  </sheetViews>
  <sheetFormatPr defaultColWidth="9" defaultRowHeight="13.8"/>
  <cols>
    <col min="1" max="1" width="9" style="2"/>
    <col min="2" max="2" width="23.7" style="2" customWidth="1"/>
    <col min="3" max="3" width="18" style="3" customWidth="1"/>
    <col min="4" max="4" width="16.425" style="2" customWidth="1"/>
    <col min="5" max="5" width="18.9083333333333" style="2" customWidth="1"/>
    <col min="6" max="6" width="18.275" style="2" customWidth="1"/>
    <col min="7" max="7" width="23.2666666666667" style="2" customWidth="1"/>
    <col min="8" max="8" width="22.9" style="2" customWidth="1"/>
    <col min="9" max="9" width="20.725" style="2" customWidth="1"/>
    <col min="10" max="10" width="12.7" style="2" customWidth="1"/>
    <col min="11" max="16384" width="9" style="2"/>
  </cols>
  <sheetData>
    <row r="1" ht="39" customHeight="1" spans="1:10">
      <c r="A1" s="4" t="s">
        <v>907</v>
      </c>
      <c r="B1" s="5"/>
      <c r="C1" s="6"/>
      <c r="D1" s="5"/>
      <c r="E1" s="5"/>
      <c r="F1" s="5"/>
      <c r="G1" s="5"/>
      <c r="H1" s="5"/>
      <c r="I1" s="5"/>
      <c r="J1" s="5"/>
    </row>
    <row r="2" ht="78" customHeight="1" spans="1:10">
      <c r="A2" s="7" t="s">
        <v>908</v>
      </c>
      <c r="B2" s="8"/>
      <c r="C2" s="9"/>
      <c r="D2" s="8"/>
      <c r="E2" s="8"/>
      <c r="F2" s="8"/>
      <c r="G2" s="8"/>
      <c r="H2" s="8"/>
      <c r="I2" s="8"/>
      <c r="J2" s="8"/>
    </row>
    <row r="3" s="1" customFormat="1" ht="65" customHeight="1" spans="1:10">
      <c r="A3" s="10" t="s">
        <v>909</v>
      </c>
      <c r="B3" s="10" t="s">
        <v>0</v>
      </c>
      <c r="C3" s="11" t="s">
        <v>3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910</v>
      </c>
      <c r="J3" s="10" t="s">
        <v>911</v>
      </c>
    </row>
    <row r="4" s="2" customFormat="1" ht="65" customHeight="1" spans="1:10">
      <c r="A4" s="12">
        <v>1</v>
      </c>
      <c r="B4" s="13" t="s">
        <v>806</v>
      </c>
      <c r="C4" s="14" t="s">
        <v>807</v>
      </c>
      <c r="D4" s="14" t="s">
        <v>777</v>
      </c>
      <c r="E4" s="13" t="s">
        <v>808</v>
      </c>
      <c r="F4" s="13" t="s">
        <v>809</v>
      </c>
      <c r="G4" s="14" t="s">
        <v>810</v>
      </c>
      <c r="H4" s="14" t="s">
        <v>811</v>
      </c>
      <c r="I4" s="14" t="s">
        <v>812</v>
      </c>
      <c r="J4" s="13">
        <v>123.6</v>
      </c>
    </row>
    <row r="5" s="2" customFormat="1" ht="65" customHeight="1" spans="1:10">
      <c r="A5" s="12">
        <v>2</v>
      </c>
      <c r="B5" s="13" t="s">
        <v>685</v>
      </c>
      <c r="C5" s="14" t="s">
        <v>912</v>
      </c>
      <c r="D5" s="14" t="s">
        <v>28</v>
      </c>
      <c r="E5" s="13" t="s">
        <v>688</v>
      </c>
      <c r="F5" s="13" t="s">
        <v>913</v>
      </c>
      <c r="G5" s="14" t="s">
        <v>690</v>
      </c>
      <c r="H5" s="14" t="s">
        <v>690</v>
      </c>
      <c r="I5" s="14" t="s">
        <v>914</v>
      </c>
      <c r="J5" s="13">
        <v>227.1</v>
      </c>
    </row>
    <row r="6" s="2" customFormat="1" ht="65" customHeight="1" spans="1:10">
      <c r="A6" s="12">
        <v>3</v>
      </c>
      <c r="B6" s="12" t="s">
        <v>282</v>
      </c>
      <c r="C6" s="14" t="s">
        <v>275</v>
      </c>
      <c r="D6" s="15" t="s">
        <v>28</v>
      </c>
      <c r="E6" s="12" t="s">
        <v>276</v>
      </c>
      <c r="F6" s="12" t="s">
        <v>915</v>
      </c>
      <c r="G6" s="15" t="s">
        <v>284</v>
      </c>
      <c r="H6" s="15" t="s">
        <v>284</v>
      </c>
      <c r="I6" s="15" t="s">
        <v>916</v>
      </c>
      <c r="J6" s="12">
        <v>301</v>
      </c>
    </row>
    <row r="7" s="2" customFormat="1" ht="65" customHeight="1" spans="1:10">
      <c r="A7" s="12">
        <v>4</v>
      </c>
      <c r="B7" s="12" t="s">
        <v>247</v>
      </c>
      <c r="C7" s="14" t="s">
        <v>240</v>
      </c>
      <c r="D7" s="15" t="s">
        <v>62</v>
      </c>
      <c r="E7" s="12" t="s">
        <v>241</v>
      </c>
      <c r="F7" s="12" t="s">
        <v>917</v>
      </c>
      <c r="G7" s="15" t="s">
        <v>248</v>
      </c>
      <c r="H7" s="15" t="s">
        <v>248</v>
      </c>
      <c r="I7" s="15" t="s">
        <v>918</v>
      </c>
      <c r="J7" s="12">
        <v>14.8</v>
      </c>
    </row>
    <row r="8" s="2" customFormat="1" ht="65" customHeight="1" spans="1:10">
      <c r="A8" s="12">
        <v>5</v>
      </c>
      <c r="B8" s="12" t="s">
        <v>919</v>
      </c>
      <c r="C8" s="14" t="s">
        <v>240</v>
      </c>
      <c r="D8" s="15" t="s">
        <v>920</v>
      </c>
      <c r="E8" s="12" t="s">
        <v>241</v>
      </c>
      <c r="F8" s="12" t="s">
        <v>917</v>
      </c>
      <c r="G8" s="15" t="s">
        <v>443</v>
      </c>
      <c r="H8" s="15" t="s">
        <v>443</v>
      </c>
      <c r="I8" s="15" t="s">
        <v>921</v>
      </c>
      <c r="J8" s="13">
        <v>14.59</v>
      </c>
    </row>
    <row r="9" s="2" customFormat="1" ht="65" customHeight="1" spans="1:10">
      <c r="A9" s="12">
        <v>6</v>
      </c>
      <c r="B9" s="12" t="s">
        <v>922</v>
      </c>
      <c r="C9" s="14" t="s">
        <v>240</v>
      </c>
      <c r="D9" s="15" t="s">
        <v>920</v>
      </c>
      <c r="E9" s="12" t="s">
        <v>923</v>
      </c>
      <c r="F9" s="12" t="s">
        <v>924</v>
      </c>
      <c r="G9" s="15" t="s">
        <v>443</v>
      </c>
      <c r="H9" s="15" t="s">
        <v>443</v>
      </c>
      <c r="I9" s="15" t="s">
        <v>925</v>
      </c>
      <c r="J9" s="13">
        <v>25.16</v>
      </c>
    </row>
    <row r="10" s="2" customFormat="1" ht="149" customHeight="1" spans="1:10">
      <c r="A10" s="12">
        <v>7</v>
      </c>
      <c r="B10" s="12" t="s">
        <v>749</v>
      </c>
      <c r="C10" s="14" t="s">
        <v>750</v>
      </c>
      <c r="D10" s="15" t="s">
        <v>62</v>
      </c>
      <c r="E10" s="15" t="s">
        <v>926</v>
      </c>
      <c r="F10" s="15" t="s">
        <v>927</v>
      </c>
      <c r="G10" s="15" t="s">
        <v>753</v>
      </c>
      <c r="H10" s="15" t="s">
        <v>753</v>
      </c>
      <c r="I10" s="15" t="s">
        <v>928</v>
      </c>
      <c r="J10" s="12">
        <v>2249.8</v>
      </c>
    </row>
    <row r="11" s="2" customFormat="1" ht="149" customHeight="1" spans="1:10">
      <c r="A11" s="12">
        <v>8</v>
      </c>
      <c r="B11" s="12" t="s">
        <v>757</v>
      </c>
      <c r="C11" s="14" t="s">
        <v>750</v>
      </c>
      <c r="D11" s="15" t="s">
        <v>62</v>
      </c>
      <c r="E11" s="15" t="s">
        <v>926</v>
      </c>
      <c r="F11" s="15" t="s">
        <v>929</v>
      </c>
      <c r="G11" s="15" t="s">
        <v>930</v>
      </c>
      <c r="H11" s="15" t="s">
        <v>930</v>
      </c>
      <c r="I11" s="15" t="s">
        <v>931</v>
      </c>
      <c r="J11" s="12">
        <v>2160</v>
      </c>
    </row>
    <row r="12" s="2" customFormat="1" ht="149" customHeight="1" spans="1:10">
      <c r="A12" s="12">
        <v>9</v>
      </c>
      <c r="B12" s="12" t="s">
        <v>761</v>
      </c>
      <c r="C12" s="14" t="s">
        <v>750</v>
      </c>
      <c r="D12" s="15" t="s">
        <v>62</v>
      </c>
      <c r="E12" s="15" t="s">
        <v>932</v>
      </c>
      <c r="F12" s="15" t="s">
        <v>933</v>
      </c>
      <c r="G12" s="15" t="s">
        <v>753</v>
      </c>
      <c r="H12" s="15" t="s">
        <v>753</v>
      </c>
      <c r="I12" s="15" t="s">
        <v>934</v>
      </c>
      <c r="J12" s="12">
        <v>4541</v>
      </c>
    </row>
    <row r="13" s="2" customFormat="1" ht="149" customHeight="1" spans="1:10">
      <c r="A13" s="12">
        <v>10</v>
      </c>
      <c r="B13" s="12" t="s">
        <v>935</v>
      </c>
      <c r="C13" s="14" t="s">
        <v>750</v>
      </c>
      <c r="D13" s="15" t="s">
        <v>62</v>
      </c>
      <c r="E13" s="15" t="s">
        <v>926</v>
      </c>
      <c r="F13" s="15" t="s">
        <v>936</v>
      </c>
      <c r="G13" s="15" t="s">
        <v>930</v>
      </c>
      <c r="H13" s="15" t="s">
        <v>930</v>
      </c>
      <c r="I13" s="15" t="s">
        <v>931</v>
      </c>
      <c r="J13" s="13">
        <v>216</v>
      </c>
    </row>
    <row r="14" s="2" customFormat="1" ht="149" customHeight="1" spans="1:10">
      <c r="A14" s="12">
        <v>11</v>
      </c>
      <c r="B14" s="13" t="s">
        <v>937</v>
      </c>
      <c r="C14" s="14" t="s">
        <v>750</v>
      </c>
      <c r="D14" s="14" t="s">
        <v>208</v>
      </c>
      <c r="E14" s="14" t="s">
        <v>926</v>
      </c>
      <c r="F14" s="14" t="s">
        <v>938</v>
      </c>
      <c r="G14" s="14" t="s">
        <v>930</v>
      </c>
      <c r="H14" s="14" t="s">
        <v>930</v>
      </c>
      <c r="I14" s="14" t="s">
        <v>931</v>
      </c>
      <c r="J14" s="13">
        <v>1080</v>
      </c>
    </row>
    <row r="15" s="3" customFormat="1" ht="65" customHeight="1" spans="1:10">
      <c r="A15" s="12">
        <v>12</v>
      </c>
      <c r="B15" s="12" t="s">
        <v>635</v>
      </c>
      <c r="C15" s="14" t="s">
        <v>628</v>
      </c>
      <c r="D15" s="15" t="s">
        <v>364</v>
      </c>
      <c r="E15" s="12" t="s">
        <v>636</v>
      </c>
      <c r="F15" s="12" t="s">
        <v>939</v>
      </c>
      <c r="G15" s="15" t="s">
        <v>638</v>
      </c>
      <c r="H15" s="15" t="s">
        <v>638</v>
      </c>
      <c r="I15" s="15" t="s">
        <v>940</v>
      </c>
      <c r="J15" s="12">
        <v>87.8</v>
      </c>
    </row>
    <row r="16" s="2" customFormat="1" ht="65" customHeight="1" spans="1:10">
      <c r="A16" s="12">
        <v>13</v>
      </c>
      <c r="B16" s="12" t="s">
        <v>641</v>
      </c>
      <c r="C16" s="14" t="s">
        <v>628</v>
      </c>
      <c r="D16" s="15" t="s">
        <v>364</v>
      </c>
      <c r="E16" s="12" t="s">
        <v>642</v>
      </c>
      <c r="F16" s="12" t="s">
        <v>941</v>
      </c>
      <c r="G16" s="15" t="s">
        <v>644</v>
      </c>
      <c r="H16" s="15" t="s">
        <v>942</v>
      </c>
      <c r="I16" s="15" t="s">
        <v>943</v>
      </c>
      <c r="J16" s="12">
        <v>295</v>
      </c>
    </row>
    <row r="17" s="2" customFormat="1" ht="65" customHeight="1" spans="1:10">
      <c r="A17" s="12">
        <v>14</v>
      </c>
      <c r="B17" s="12" t="s">
        <v>116</v>
      </c>
      <c r="C17" s="14" t="s">
        <v>117</v>
      </c>
      <c r="D17" s="15" t="s">
        <v>62</v>
      </c>
      <c r="E17" s="12" t="s">
        <v>118</v>
      </c>
      <c r="F17" s="12" t="s">
        <v>944</v>
      </c>
      <c r="G17" s="15" t="s">
        <v>104</v>
      </c>
      <c r="H17" s="15" t="s">
        <v>104</v>
      </c>
      <c r="I17" s="15" t="s">
        <v>945</v>
      </c>
      <c r="J17" s="12">
        <v>738</v>
      </c>
    </row>
    <row r="18" s="2" customFormat="1" ht="65" customHeight="1" spans="1:10">
      <c r="A18" s="12">
        <v>15</v>
      </c>
      <c r="B18" s="12" t="s">
        <v>483</v>
      </c>
      <c r="C18" s="14" t="s">
        <v>117</v>
      </c>
      <c r="D18" s="15" t="s">
        <v>62</v>
      </c>
      <c r="E18" s="12" t="s">
        <v>118</v>
      </c>
      <c r="F18" s="12" t="s">
        <v>946</v>
      </c>
      <c r="G18" s="15" t="s">
        <v>485</v>
      </c>
      <c r="H18" s="15" t="s">
        <v>485</v>
      </c>
      <c r="I18" s="15" t="s">
        <v>947</v>
      </c>
      <c r="J18" s="12">
        <v>735</v>
      </c>
    </row>
    <row r="19" s="2" customFormat="1" ht="65" customHeight="1" spans="1:10">
      <c r="A19" s="12">
        <v>16</v>
      </c>
      <c r="B19" s="12" t="s">
        <v>102</v>
      </c>
      <c r="C19" s="14" t="s">
        <v>40</v>
      </c>
      <c r="D19" s="15" t="s">
        <v>41</v>
      </c>
      <c r="E19" s="12" t="s">
        <v>42</v>
      </c>
      <c r="F19" s="12" t="s">
        <v>948</v>
      </c>
      <c r="G19" s="15" t="s">
        <v>104</v>
      </c>
      <c r="H19" s="15" t="s">
        <v>104</v>
      </c>
      <c r="I19" s="15" t="s">
        <v>949</v>
      </c>
      <c r="J19" s="12">
        <v>3500</v>
      </c>
    </row>
    <row r="20" s="2" customFormat="1" ht="65" customHeight="1" spans="1:10">
      <c r="A20" s="12">
        <v>17</v>
      </c>
      <c r="B20" s="12" t="s">
        <v>107</v>
      </c>
      <c r="C20" s="14" t="s">
        <v>40</v>
      </c>
      <c r="D20" s="15" t="s">
        <v>41</v>
      </c>
      <c r="E20" s="12" t="s">
        <v>108</v>
      </c>
      <c r="F20" s="12" t="s">
        <v>950</v>
      </c>
      <c r="G20" s="15" t="s">
        <v>104</v>
      </c>
      <c r="H20" s="15" t="s">
        <v>104</v>
      </c>
      <c r="I20" s="15" t="s">
        <v>951</v>
      </c>
      <c r="J20" s="12">
        <v>2950.39</v>
      </c>
    </row>
    <row r="21" s="2" customFormat="1" ht="65" customHeight="1" spans="1:10">
      <c r="A21" s="12">
        <v>18</v>
      </c>
      <c r="B21" s="12" t="s">
        <v>112</v>
      </c>
      <c r="C21" s="14" t="s">
        <v>40</v>
      </c>
      <c r="D21" s="15" t="s">
        <v>41</v>
      </c>
      <c r="E21" s="12" t="s">
        <v>113</v>
      </c>
      <c r="F21" s="12" t="s">
        <v>950</v>
      </c>
      <c r="G21" s="15" t="s">
        <v>104</v>
      </c>
      <c r="H21" s="15" t="s">
        <v>104</v>
      </c>
      <c r="I21" s="15" t="s">
        <v>952</v>
      </c>
      <c r="J21" s="12">
        <v>2367.2</v>
      </c>
    </row>
    <row r="22" s="2" customFormat="1" ht="65" customHeight="1" spans="1:10">
      <c r="A22" s="12">
        <v>19</v>
      </c>
      <c r="B22" s="12" t="s">
        <v>517</v>
      </c>
      <c r="C22" s="14" t="s">
        <v>40</v>
      </c>
      <c r="D22" s="15" t="s">
        <v>41</v>
      </c>
      <c r="E22" s="12" t="s">
        <v>42</v>
      </c>
      <c r="F22" s="12" t="s">
        <v>953</v>
      </c>
      <c r="G22" s="15" t="s">
        <v>519</v>
      </c>
      <c r="H22" s="15" t="s">
        <v>519</v>
      </c>
      <c r="I22" s="15" t="s">
        <v>954</v>
      </c>
      <c r="J22" s="12">
        <v>3495</v>
      </c>
    </row>
    <row r="23" s="2" customFormat="1" ht="65" customHeight="1" spans="1:10">
      <c r="A23" s="12">
        <v>20</v>
      </c>
      <c r="B23" s="12" t="s">
        <v>522</v>
      </c>
      <c r="C23" s="14" t="s">
        <v>40</v>
      </c>
      <c r="D23" s="15" t="s">
        <v>41</v>
      </c>
      <c r="E23" s="12" t="s">
        <v>113</v>
      </c>
      <c r="F23" s="12" t="s">
        <v>955</v>
      </c>
      <c r="G23" s="15" t="s">
        <v>524</v>
      </c>
      <c r="H23" s="15" t="s">
        <v>524</v>
      </c>
      <c r="I23" s="15" t="s">
        <v>956</v>
      </c>
      <c r="J23" s="12">
        <v>2445.79</v>
      </c>
    </row>
    <row r="24" s="2" customFormat="1" ht="65" customHeight="1" spans="1:10">
      <c r="A24" s="12">
        <v>21</v>
      </c>
      <c r="B24" s="12" t="s">
        <v>527</v>
      </c>
      <c r="C24" s="14" t="s">
        <v>40</v>
      </c>
      <c r="D24" s="15" t="s">
        <v>41</v>
      </c>
      <c r="E24" s="12" t="s">
        <v>108</v>
      </c>
      <c r="F24" s="12" t="s">
        <v>957</v>
      </c>
      <c r="G24" s="15" t="s">
        <v>524</v>
      </c>
      <c r="H24" s="15" t="s">
        <v>524</v>
      </c>
      <c r="I24" s="15" t="s">
        <v>958</v>
      </c>
      <c r="J24" s="12">
        <v>3048.34</v>
      </c>
    </row>
    <row r="25" s="2" customFormat="1" ht="65" customHeight="1" spans="1:10">
      <c r="A25" s="12">
        <v>22</v>
      </c>
      <c r="B25" s="12" t="s">
        <v>959</v>
      </c>
      <c r="C25" s="14" t="s">
        <v>40</v>
      </c>
      <c r="D25" s="15" t="s">
        <v>41</v>
      </c>
      <c r="E25" s="12" t="s">
        <v>42</v>
      </c>
      <c r="F25" s="12" t="s">
        <v>960</v>
      </c>
      <c r="G25" s="15" t="s">
        <v>961</v>
      </c>
      <c r="H25" s="15" t="s">
        <v>961</v>
      </c>
      <c r="I25" s="15" t="s">
        <v>962</v>
      </c>
      <c r="J25" s="13">
        <v>3798</v>
      </c>
    </row>
    <row r="26" s="2" customFormat="1" ht="65" customHeight="1" spans="1:10">
      <c r="A26" s="12">
        <v>23</v>
      </c>
      <c r="B26" s="12" t="s">
        <v>963</v>
      </c>
      <c r="C26" s="14" t="s">
        <v>964</v>
      </c>
      <c r="D26" s="15" t="s">
        <v>28</v>
      </c>
      <c r="E26" s="12" t="s">
        <v>965</v>
      </c>
      <c r="F26" s="12" t="s">
        <v>966</v>
      </c>
      <c r="G26" s="12" t="s">
        <v>967</v>
      </c>
      <c r="H26" s="15" t="s">
        <v>968</v>
      </c>
      <c r="I26" s="15" t="s">
        <v>969</v>
      </c>
      <c r="J26" s="13">
        <v>212.52</v>
      </c>
    </row>
    <row r="27" s="2" customFormat="1" ht="65" customHeight="1" spans="1:10">
      <c r="A27" s="12">
        <v>24</v>
      </c>
      <c r="B27" s="12" t="s">
        <v>970</v>
      </c>
      <c r="C27" s="14" t="s">
        <v>964</v>
      </c>
      <c r="D27" s="15" t="s">
        <v>28</v>
      </c>
      <c r="E27" s="12" t="s">
        <v>133</v>
      </c>
      <c r="F27" s="12" t="s">
        <v>971</v>
      </c>
      <c r="G27" s="12" t="s">
        <v>967</v>
      </c>
      <c r="H27" s="15" t="s">
        <v>968</v>
      </c>
      <c r="I27" s="15" t="s">
        <v>972</v>
      </c>
      <c r="J27" s="13">
        <v>361.2</v>
      </c>
    </row>
    <row r="28" s="2" customFormat="1" ht="65" customHeight="1" spans="1:10">
      <c r="A28" s="12">
        <v>25</v>
      </c>
      <c r="B28" s="13" t="s">
        <v>973</v>
      </c>
      <c r="C28" s="14" t="s">
        <v>964</v>
      </c>
      <c r="D28" s="14" t="s">
        <v>28</v>
      </c>
      <c r="E28" s="13" t="s">
        <v>133</v>
      </c>
      <c r="F28" s="13" t="s">
        <v>974</v>
      </c>
      <c r="G28" s="13" t="s">
        <v>975</v>
      </c>
      <c r="H28" s="14" t="s">
        <v>976</v>
      </c>
      <c r="I28" s="14" t="s">
        <v>977</v>
      </c>
      <c r="J28" s="13">
        <v>1444</v>
      </c>
    </row>
    <row r="29" s="2" customFormat="1" ht="94" customHeight="1" spans="1:10">
      <c r="A29" s="12">
        <v>26</v>
      </c>
      <c r="B29" s="12" t="s">
        <v>123</v>
      </c>
      <c r="C29" s="14" t="s">
        <v>125</v>
      </c>
      <c r="D29" s="15" t="s">
        <v>28</v>
      </c>
      <c r="E29" s="12" t="s">
        <v>126</v>
      </c>
      <c r="F29" s="12" t="s">
        <v>978</v>
      </c>
      <c r="G29" s="15" t="s">
        <v>104</v>
      </c>
      <c r="H29" s="15" t="s">
        <v>104</v>
      </c>
      <c r="I29" s="15" t="s">
        <v>979</v>
      </c>
      <c r="J29" s="12">
        <v>1830</v>
      </c>
    </row>
    <row r="30" s="2" customFormat="1" ht="97" customHeight="1" spans="1:10">
      <c r="A30" s="12">
        <v>27</v>
      </c>
      <c r="B30" s="12" t="s">
        <v>294</v>
      </c>
      <c r="C30" s="14" t="s">
        <v>295</v>
      </c>
      <c r="D30" s="15" t="s">
        <v>208</v>
      </c>
      <c r="E30" s="12" t="s">
        <v>980</v>
      </c>
      <c r="F30" s="12" t="s">
        <v>981</v>
      </c>
      <c r="G30" s="15" t="s">
        <v>298</v>
      </c>
      <c r="H30" s="15" t="s">
        <v>298</v>
      </c>
      <c r="I30" s="15" t="s">
        <v>982</v>
      </c>
      <c r="J30" s="12">
        <v>305.65</v>
      </c>
    </row>
    <row r="31" s="2" customFormat="1" ht="110" customHeight="1" spans="1:10">
      <c r="A31" s="12">
        <v>28</v>
      </c>
      <c r="B31" s="12" t="s">
        <v>303</v>
      </c>
      <c r="C31" s="14" t="s">
        <v>304</v>
      </c>
      <c r="D31" s="15" t="s">
        <v>261</v>
      </c>
      <c r="E31" s="12" t="s">
        <v>983</v>
      </c>
      <c r="F31" s="12" t="s">
        <v>984</v>
      </c>
      <c r="G31" s="15" t="s">
        <v>307</v>
      </c>
      <c r="H31" s="15" t="s">
        <v>307</v>
      </c>
      <c r="I31" s="15" t="s">
        <v>985</v>
      </c>
      <c r="J31" s="12">
        <v>33.6</v>
      </c>
    </row>
    <row r="32" s="2" customFormat="1" ht="65" customHeight="1" spans="1:10">
      <c r="A32" s="12">
        <v>29</v>
      </c>
      <c r="B32" s="12" t="s">
        <v>312</v>
      </c>
      <c r="C32" s="14" t="s">
        <v>304</v>
      </c>
      <c r="D32" s="15" t="s">
        <v>261</v>
      </c>
      <c r="E32" s="12" t="s">
        <v>986</v>
      </c>
      <c r="F32" s="12" t="s">
        <v>987</v>
      </c>
      <c r="G32" s="15" t="s">
        <v>307</v>
      </c>
      <c r="H32" s="15" t="s">
        <v>307</v>
      </c>
      <c r="I32" s="15" t="s">
        <v>988</v>
      </c>
      <c r="J32" s="12">
        <v>57.12</v>
      </c>
    </row>
    <row r="33" s="3" customFormat="1" ht="65" customHeight="1" spans="1:10">
      <c r="A33" s="12">
        <v>30</v>
      </c>
      <c r="B33" s="12" t="s">
        <v>48</v>
      </c>
      <c r="C33" s="14" t="s">
        <v>50</v>
      </c>
      <c r="D33" s="15" t="s">
        <v>28</v>
      </c>
      <c r="E33" s="12" t="s">
        <v>51</v>
      </c>
      <c r="F33" s="12" t="s">
        <v>989</v>
      </c>
      <c r="G33" s="15" t="s">
        <v>53</v>
      </c>
      <c r="H33" s="15" t="s">
        <v>54</v>
      </c>
      <c r="I33" s="15" t="s">
        <v>990</v>
      </c>
      <c r="J33" s="12">
        <v>3280</v>
      </c>
    </row>
    <row r="34" s="2" customFormat="1" ht="65" customHeight="1" spans="1:10">
      <c r="A34" s="12">
        <v>31</v>
      </c>
      <c r="B34" s="12" t="s">
        <v>89</v>
      </c>
      <c r="C34" s="14" t="s">
        <v>90</v>
      </c>
      <c r="D34" s="15" t="s">
        <v>28</v>
      </c>
      <c r="E34" s="12" t="s">
        <v>991</v>
      </c>
      <c r="F34" s="12" t="s">
        <v>992</v>
      </c>
      <c r="G34" s="15" t="s">
        <v>93</v>
      </c>
      <c r="H34" s="15" t="s">
        <v>93</v>
      </c>
      <c r="I34" s="15" t="s">
        <v>993</v>
      </c>
      <c r="J34" s="12">
        <v>3960</v>
      </c>
    </row>
    <row r="35" s="2" customFormat="1" ht="65" customHeight="1" spans="1:10">
      <c r="A35" s="12">
        <v>32</v>
      </c>
      <c r="B35" s="12" t="s">
        <v>98</v>
      </c>
      <c r="C35" s="14" t="s">
        <v>90</v>
      </c>
      <c r="D35" s="15" t="s">
        <v>28</v>
      </c>
      <c r="E35" s="12" t="s">
        <v>991</v>
      </c>
      <c r="F35" s="12" t="s">
        <v>994</v>
      </c>
      <c r="G35" s="15" t="s">
        <v>93</v>
      </c>
      <c r="H35" s="15" t="s">
        <v>93</v>
      </c>
      <c r="I35" s="15" t="s">
        <v>995</v>
      </c>
      <c r="J35" s="12">
        <v>5852.68</v>
      </c>
    </row>
    <row r="36" s="2" customFormat="1" ht="65" customHeight="1" spans="1:10">
      <c r="A36" s="12">
        <v>33</v>
      </c>
      <c r="B36" s="12" t="s">
        <v>583</v>
      </c>
      <c r="C36" s="14" t="s">
        <v>584</v>
      </c>
      <c r="D36" s="15" t="s">
        <v>261</v>
      </c>
      <c r="E36" s="12" t="s">
        <v>585</v>
      </c>
      <c r="F36" s="12" t="s">
        <v>996</v>
      </c>
      <c r="G36" s="15" t="s">
        <v>436</v>
      </c>
      <c r="H36" s="15" t="s">
        <v>436</v>
      </c>
      <c r="I36" s="15" t="s">
        <v>997</v>
      </c>
      <c r="J36" s="12">
        <v>1050</v>
      </c>
    </row>
    <row r="37" ht="65" customHeight="1" spans="1:10">
      <c r="A37" s="12">
        <v>34</v>
      </c>
      <c r="B37" s="12" t="s">
        <v>131</v>
      </c>
      <c r="C37" s="14" t="s">
        <v>132</v>
      </c>
      <c r="D37" s="15" t="s">
        <v>28</v>
      </c>
      <c r="E37" s="12" t="s">
        <v>133</v>
      </c>
      <c r="F37" s="12" t="s">
        <v>978</v>
      </c>
      <c r="G37" s="15" t="s">
        <v>104</v>
      </c>
      <c r="H37" s="15" t="s">
        <v>104</v>
      </c>
      <c r="I37" s="15" t="s">
        <v>998</v>
      </c>
      <c r="J37" s="12">
        <v>2579</v>
      </c>
    </row>
    <row r="38" ht="65" customHeight="1" spans="1:10">
      <c r="A38" s="12">
        <v>35</v>
      </c>
      <c r="B38" s="13" t="s">
        <v>999</v>
      </c>
      <c r="C38" s="14" t="s">
        <v>132</v>
      </c>
      <c r="D38" s="14" t="s">
        <v>28</v>
      </c>
      <c r="E38" s="13" t="s">
        <v>133</v>
      </c>
      <c r="F38" s="13" t="s">
        <v>1000</v>
      </c>
      <c r="G38" s="14" t="s">
        <v>1001</v>
      </c>
      <c r="H38" s="14" t="s">
        <v>1001</v>
      </c>
      <c r="I38" s="14" t="s">
        <v>1002</v>
      </c>
      <c r="J38" s="13">
        <v>1288</v>
      </c>
    </row>
    <row r="39" ht="65" customHeight="1" spans="1:10">
      <c r="A39" s="12">
        <v>36</v>
      </c>
      <c r="B39" s="13" t="s">
        <v>1003</v>
      </c>
      <c r="C39" s="14" t="s">
        <v>132</v>
      </c>
      <c r="D39" s="14" t="s">
        <v>28</v>
      </c>
      <c r="E39" s="13" t="s">
        <v>1004</v>
      </c>
      <c r="F39" s="13" t="s">
        <v>1005</v>
      </c>
      <c r="G39" s="14" t="s">
        <v>524</v>
      </c>
      <c r="H39" s="14" t="s">
        <v>524</v>
      </c>
      <c r="I39" s="14" t="s">
        <v>1006</v>
      </c>
      <c r="J39" s="13">
        <v>1498</v>
      </c>
    </row>
    <row r="40" ht="65" customHeight="1" spans="1:10">
      <c r="A40" s="12">
        <v>37</v>
      </c>
      <c r="B40" s="13" t="s">
        <v>1007</v>
      </c>
      <c r="C40" s="14" t="s">
        <v>132</v>
      </c>
      <c r="D40" s="14" t="s">
        <v>261</v>
      </c>
      <c r="E40" s="13" t="s">
        <v>1004</v>
      </c>
      <c r="F40" s="13" t="s">
        <v>1008</v>
      </c>
      <c r="G40" s="14" t="s">
        <v>524</v>
      </c>
      <c r="H40" s="14" t="s">
        <v>524</v>
      </c>
      <c r="I40" s="14" t="s">
        <v>1006</v>
      </c>
      <c r="J40" s="13">
        <v>1498</v>
      </c>
    </row>
    <row r="41" ht="65" customHeight="1" spans="1:10">
      <c r="A41" s="12">
        <v>38</v>
      </c>
      <c r="B41" s="13" t="s">
        <v>1009</v>
      </c>
      <c r="C41" s="14" t="s">
        <v>132</v>
      </c>
      <c r="D41" s="14" t="s">
        <v>261</v>
      </c>
      <c r="E41" s="13" t="s">
        <v>1004</v>
      </c>
      <c r="F41" s="13" t="s">
        <v>1010</v>
      </c>
      <c r="G41" s="14" t="s">
        <v>382</v>
      </c>
      <c r="H41" s="14" t="s">
        <v>382</v>
      </c>
      <c r="I41" s="14" t="s">
        <v>1011</v>
      </c>
      <c r="J41" s="13">
        <v>2925</v>
      </c>
    </row>
    <row r="42" ht="65" customHeight="1" spans="1:10">
      <c r="A42" s="12">
        <v>39</v>
      </c>
      <c r="B42" s="13" t="s">
        <v>1012</v>
      </c>
      <c r="C42" s="14" t="s">
        <v>132</v>
      </c>
      <c r="D42" s="14" t="s">
        <v>261</v>
      </c>
      <c r="E42" s="13" t="s">
        <v>1004</v>
      </c>
      <c r="F42" s="13" t="s">
        <v>1008</v>
      </c>
      <c r="G42" s="14" t="s">
        <v>382</v>
      </c>
      <c r="H42" s="14" t="s">
        <v>382</v>
      </c>
      <c r="I42" s="14" t="s">
        <v>1011</v>
      </c>
      <c r="J42" s="13">
        <v>1500</v>
      </c>
    </row>
    <row r="43" ht="62" customHeight="1" spans="1:10">
      <c r="A43" s="12">
        <v>40</v>
      </c>
      <c r="B43" s="13" t="s">
        <v>1013</v>
      </c>
      <c r="C43" s="14" t="s">
        <v>1014</v>
      </c>
      <c r="D43" s="14" t="s">
        <v>1015</v>
      </c>
      <c r="E43" s="13" t="s">
        <v>51</v>
      </c>
      <c r="F43" s="13" t="s">
        <v>1016</v>
      </c>
      <c r="G43" s="14" t="s">
        <v>1017</v>
      </c>
      <c r="H43" s="14" t="s">
        <v>1017</v>
      </c>
      <c r="I43" s="14" t="s">
        <v>1018</v>
      </c>
      <c r="J43" s="13">
        <v>46</v>
      </c>
    </row>
  </sheetData>
  <autoFilter ref="A3:J43">
    <extLst/>
  </autoFilter>
  <mergeCells count="1">
    <mergeCell ref="A2:J2"/>
  </mergeCells>
  <pageMargins left="0.251388888888889" right="0.251388888888889" top="0.751388888888889" bottom="0.751388888888889" header="0.298611111111111" footer="0.298611111111111"/>
  <pageSetup paperSize="9" scale="7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全部</vt:lpstr>
      <vt:lpstr>新申请国谈及同通用名和竞价药品公示表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HuGuang</cp:lastModifiedBy>
  <dcterms:created xsi:type="dcterms:W3CDTF">2024-02-02T03:57:00Z</dcterms:created>
  <dcterms:modified xsi:type="dcterms:W3CDTF">2024-03-08T02:50:37Z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E4F5EB0FA8C5400B8A94090E4982D2DD_13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false</vt:bool>
  </property>
</Properties>
</file>